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Summit Santa Clara\CMRT\"/>
    </mc:Choice>
  </mc:AlternateContent>
  <xr:revisionPtr revIDLastSave="0" documentId="13_ncr:1_{20EC9D1A-2F54-49C8-8A85-EDD3F76DE7E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3" i="5" l="1"/>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R9" i="5" s="1"/>
  <c r="X9" i="5"/>
  <c r="V10" i="5"/>
  <c r="X10" i="5"/>
  <c r="V11" i="5"/>
  <c r="X11" i="5"/>
  <c r="V12" i="5"/>
  <c r="X12" i="5"/>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c r="B54" i="6"/>
  <c r="G54" i="6" s="1"/>
  <c r="B17" i="6"/>
  <c r="B16" i="6"/>
  <c r="B15" i="6"/>
  <c r="F20" i="6" s="1"/>
  <c r="B14" i="6"/>
  <c r="G14" i="6"/>
  <c r="H14" i="6" s="1"/>
  <c r="H13" i="6"/>
  <c r="B12" i="6"/>
  <c r="G12" i="6"/>
  <c r="H12" i="6" s="1"/>
  <c r="D12" i="6" s="1"/>
  <c r="B11" i="6"/>
  <c r="G11" i="6" s="1"/>
  <c r="H11" i="6" s="1"/>
  <c r="D11" i="6" s="1"/>
  <c r="G9" i="6"/>
  <c r="H9" i="6" s="1"/>
  <c r="D9" i="6" s="1"/>
  <c r="B8" i="6"/>
  <c r="G8" i="6" s="1"/>
  <c r="H8" i="6" s="1"/>
  <c r="D8" i="6" s="1"/>
  <c r="B7" i="6"/>
  <c r="G7" i="6" s="1"/>
  <c r="H7" i="6" s="1"/>
  <c r="D7" i="6" s="1"/>
  <c r="B6" i="6"/>
  <c r="G6" i="6" s="1"/>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B40" i="4" s="1"/>
  <c r="A26" i="6" s="1"/>
  <c r="P39" i="4"/>
  <c r="P38" i="4"/>
  <c r="P37" i="4"/>
  <c r="Q37" i="4"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2" i="6" s="1"/>
  <c r="G42" i="6" s="1"/>
  <c r="F2442" i="5"/>
  <c r="J2442" i="5"/>
  <c r="I2442" i="5"/>
  <c r="H2442" i="5"/>
  <c r="AB2460" i="5"/>
  <c r="F2497" i="5"/>
  <c r="R2497" i="5"/>
  <c r="J2497" i="5"/>
  <c r="I2497" i="5"/>
  <c r="H2497" i="5"/>
  <c r="S2501" i="5"/>
  <c r="F64" i="6"/>
  <c r="G5" i="6"/>
  <c r="H5" i="6"/>
  <c r="D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B51" i="6"/>
  <c r="G51" i="6" s="1"/>
  <c r="G16" i="6"/>
  <c r="H16"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H2069" i="5"/>
  <c r="J1959" i="5"/>
  <c r="R1959" i="5"/>
  <c r="I678" i="5"/>
  <c r="H678" i="5"/>
  <c r="J987" i="5"/>
  <c r="S606" i="5"/>
  <c r="S610" i="5"/>
  <c r="S598" i="5"/>
  <c r="X221" i="5"/>
  <c r="S532" i="5"/>
  <c r="S356" i="5"/>
  <c r="S343" i="5"/>
  <c r="S315" i="5"/>
  <c r="S357" i="5"/>
  <c r="S383" i="5"/>
  <c r="X24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B37" i="6"/>
  <c r="G37" i="6"/>
  <c r="B40" i="6"/>
  <c r="G40" i="6" s="1"/>
  <c r="B50" i="6"/>
  <c r="G50" i="6" s="1"/>
  <c r="B25" i="6"/>
  <c r="G25" i="6"/>
  <c r="B35" i="6"/>
  <c r="G35" i="6" s="1"/>
  <c r="B39" i="6"/>
  <c r="G39" i="6"/>
  <c r="F24" i="6"/>
  <c r="B44" i="6"/>
  <c r="G44" i="6" s="1"/>
  <c r="H44" i="6" s="1"/>
  <c r="D44" i="6" s="1"/>
  <c r="B49" i="6"/>
  <c r="G49" i="6" s="1"/>
  <c r="B34" i="6"/>
  <c r="G34" i="6"/>
  <c r="B29" i="6"/>
  <c r="G29" i="6"/>
  <c r="B24" i="6"/>
  <c r="G24" i="6"/>
  <c r="G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s="1"/>
  <c r="G20" i="6"/>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H39" i="6" s="1"/>
  <c r="D39" i="6" s="1"/>
  <c r="F29" i="6"/>
  <c r="H29" i="6"/>
  <c r="D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X469" i="5"/>
  <c r="S533" i="5"/>
  <c r="S355" i="5"/>
  <c r="S602" i="5"/>
  <c r="X262" i="5"/>
  <c r="X549" i="5"/>
  <c r="S603" i="5"/>
  <c r="S605" i="5"/>
  <c r="S607" i="5"/>
  <c r="S314" i="5"/>
  <c r="AB12" i="5"/>
  <c r="AB9" i="5"/>
  <c r="AB10" i="5"/>
  <c r="G66" i="6" s="1"/>
  <c r="AB14" i="5"/>
  <c r="AB17" i="5"/>
  <c r="AB16" i="5"/>
  <c r="AB8" i="5"/>
  <c r="AB13" i="5"/>
  <c r="AB15" i="5"/>
  <c r="AB11" i="5"/>
  <c r="AB7" i="5"/>
  <c r="H34" i="6"/>
  <c r="D34"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R10" i="5"/>
  <c r="H13" i="5"/>
  <c r="R13" i="5"/>
  <c r="J13" i="5"/>
  <c r="I13" i="5"/>
  <c r="F13" i="5"/>
  <c r="R7" i="5"/>
  <c r="H17" i="5"/>
  <c r="I17" i="5"/>
  <c r="J17" i="5"/>
  <c r="R17" i="5"/>
  <c r="F17" i="5"/>
  <c r="G67" i="6"/>
  <c r="R12" i="5"/>
  <c r="R8" i="5"/>
  <c r="H15" i="5"/>
  <c r="J15" i="5"/>
  <c r="I15" i="5"/>
  <c r="F15" i="5"/>
  <c r="R15" i="5"/>
  <c r="R11" i="5"/>
  <c r="I14" i="5"/>
  <c r="R14" i="5"/>
  <c r="J14" i="5"/>
  <c r="H14" i="5"/>
  <c r="F14" i="5"/>
  <c r="S17" i="5"/>
  <c r="S16" i="5"/>
  <c r="S15" i="5"/>
  <c r="S13" i="5"/>
  <c r="S14" i="5"/>
  <c r="S11" i="5"/>
  <c r="S12" i="5"/>
  <c r="S10" i="5"/>
  <c r="S6" i="5"/>
  <c r="S7" i="5"/>
  <c r="S8" i="5"/>
  <c r="S5" i="5"/>
  <c r="S9" i="5"/>
  <c r="G64" i="6" a="1"/>
  <c r="G65" i="6" l="1"/>
  <c r="H31" i="6"/>
  <c r="D31" i="6" s="1"/>
  <c r="F30" i="6"/>
  <c r="H30" i="6" s="1"/>
  <c r="D30" i="6" s="1"/>
  <c r="F35" i="6"/>
  <c r="H35" i="6" s="1"/>
  <c r="D35" i="6" s="1"/>
  <c r="F45" i="6"/>
  <c r="H45" i="6" s="1"/>
  <c r="C45" i="6" s="1"/>
  <c r="F50" i="6"/>
  <c r="H50" i="6" s="1"/>
  <c r="F40" i="6"/>
  <c r="H40" i="6" s="1"/>
  <c r="F66" i="6"/>
  <c r="H66" i="6" s="1"/>
  <c r="D66" i="6" s="1"/>
  <c r="H25" i="6"/>
  <c r="D25" i="6" s="1"/>
  <c r="C17" i="6"/>
  <c r="B52" i="6"/>
  <c r="G52" i="6" s="1"/>
  <c r="F27" i="6"/>
  <c r="F54" i="6"/>
  <c r="F59" i="6" s="1"/>
  <c r="H59" i="6" s="1"/>
  <c r="B27" i="6"/>
  <c r="G27" i="6" s="1"/>
  <c r="B47" i="6"/>
  <c r="G47" i="6" s="1"/>
  <c r="G22" i="6"/>
  <c r="H22" i="6" s="1"/>
  <c r="H51" i="6"/>
  <c r="D51" i="6" s="1"/>
  <c r="H36" i="6"/>
  <c r="D36" i="6" s="1"/>
  <c r="D16" i="6"/>
  <c r="F46" i="6"/>
  <c r="H46" i="6" s="1"/>
  <c r="D46" i="6" s="1"/>
  <c r="F67" i="6"/>
  <c r="H67" i="6" s="1"/>
  <c r="D67" i="6" s="1"/>
  <c r="B41" i="6"/>
  <c r="G41" i="6" s="1"/>
  <c r="H41" i="6" s="1"/>
  <c r="G21" i="6"/>
  <c r="H21" i="6" s="1"/>
  <c r="D21" i="6" s="1"/>
  <c r="C31" i="6"/>
  <c r="B26" i="6"/>
  <c r="G26" i="6" s="1"/>
  <c r="H26" i="6" s="1"/>
  <c r="D26" i="6" s="1"/>
  <c r="C16" i="6"/>
  <c r="C35" i="6"/>
  <c r="D45" i="6"/>
  <c r="H20" i="6"/>
  <c r="C20" i="6" s="1"/>
  <c r="C30" i="6"/>
  <c r="C15" i="6"/>
  <c r="C66" i="6"/>
  <c r="D14" i="6"/>
  <c r="K65" i="6"/>
  <c r="F62" i="6"/>
  <c r="H62" i="6" s="1"/>
  <c r="D62" i="6" s="1"/>
  <c r="B79" i="4"/>
  <c r="A57" i="6" s="1"/>
  <c r="B77" i="4"/>
  <c r="A55" i="6" s="1"/>
  <c r="B31" i="4"/>
  <c r="A18" i="6" s="1"/>
  <c r="B87" i="4"/>
  <c r="A62" i="6" s="1"/>
  <c r="B75" i="4"/>
  <c r="A54" i="6" s="1"/>
  <c r="B85" i="4"/>
  <c r="A60" i="6" s="1"/>
  <c r="B55" i="4"/>
  <c r="A38" i="6" s="1"/>
  <c r="B81" i="4"/>
  <c r="A58" i="6" s="1"/>
  <c r="B67" i="4"/>
  <c r="A48" i="6" s="1"/>
  <c r="B89" i="4"/>
  <c r="A63" i="6" s="1"/>
  <c r="B37" i="4"/>
  <c r="A23" i="6" s="1"/>
  <c r="B49" i="4"/>
  <c r="A33" i="6" s="1"/>
  <c r="B83" i="4"/>
  <c r="A59" i="6" s="1"/>
  <c r="B43" i="4"/>
  <c r="A28" i="6" s="1"/>
  <c r="B61" i="4"/>
  <c r="A43" i="6" s="1"/>
  <c r="C29" i="6"/>
  <c r="C14" i="6"/>
  <c r="F49" i="6"/>
  <c r="H49" i="6" s="1"/>
  <c r="D49" i="6" s="1"/>
  <c r="F65" i="6"/>
  <c r="H24" i="6"/>
  <c r="D24" i="6" s="1"/>
  <c r="C44" i="6"/>
  <c r="C34" i="6"/>
  <c r="C19" i="6"/>
  <c r="C39" i="6"/>
  <c r="C12" i="6"/>
  <c r="C11" i="6"/>
  <c r="B53" i="4"/>
  <c r="A37" i="6" s="1"/>
  <c r="B56" i="4"/>
  <c r="A39" i="6" s="1"/>
  <c r="C10" i="6"/>
  <c r="C9" i="6"/>
  <c r="C8" i="6"/>
  <c r="C7" i="6"/>
  <c r="B33" i="4"/>
  <c r="A20" i="6" s="1"/>
  <c r="B59" i="4"/>
  <c r="A42" i="6" s="1"/>
  <c r="D74" i="4"/>
  <c r="B64" i="4"/>
  <c r="A46" i="6" s="1"/>
  <c r="C6" i="6"/>
  <c r="B70" i="4"/>
  <c r="A51" i="6" s="1"/>
  <c r="B52" i="4"/>
  <c r="A36" i="6" s="1"/>
  <c r="B58" i="4"/>
  <c r="A41" i="6" s="1"/>
  <c r="D49" i="4"/>
  <c r="C5" i="6"/>
  <c r="D43" i="4"/>
  <c r="D61" i="4"/>
  <c r="B71" i="4"/>
  <c r="A52" i="6" s="1"/>
  <c r="B65" i="4"/>
  <c r="A47" i="6" s="1"/>
  <c r="C4" i="6"/>
  <c r="B34" i="4"/>
  <c r="A21" i="6" s="1"/>
  <c r="B51" i="4"/>
  <c r="A35" i="6" s="1"/>
  <c r="G55" i="4"/>
  <c r="B57" i="4"/>
  <c r="A40" i="6" s="1"/>
  <c r="B35" i="4"/>
  <c r="A22" i="6" s="1"/>
  <c r="B68" i="4"/>
  <c r="A49" i="6" s="1"/>
  <c r="B50" i="4"/>
  <c r="A34" i="6" s="1"/>
  <c r="A25" i="6"/>
  <c r="G43" i="4"/>
  <c r="B32" i="4"/>
  <c r="A19" i="6" s="1"/>
  <c r="A24" i="6"/>
  <c r="B63" i="4"/>
  <c r="A45" i="6" s="1"/>
  <c r="G49" i="4"/>
  <c r="G31" i="4"/>
  <c r="G61" i="4"/>
  <c r="G74" i="4"/>
  <c r="G67" i="4"/>
  <c r="G64" i="6"/>
  <c r="C69" i="6"/>
  <c r="G69" i="6" a="1"/>
  <c r="G69" i="6" s="1"/>
  <c r="H69" i="6" s="1"/>
  <c r="D37" i="4"/>
  <c r="D67" i="4"/>
  <c r="D55" i="4"/>
  <c r="T7" i="5"/>
  <c r="T5" i="5"/>
  <c r="T10" i="5"/>
  <c r="T12" i="5"/>
  <c r="T9" i="5"/>
  <c r="T8" i="5"/>
  <c r="T6" i="5"/>
  <c r="T11" i="5"/>
  <c r="C46" i="6" l="1"/>
  <c r="D41" i="6"/>
  <c r="C41" i="6"/>
  <c r="C67" i="6"/>
  <c r="C36" i="6"/>
  <c r="C21" i="6"/>
  <c r="D40" i="6"/>
  <c r="C40" i="6"/>
  <c r="D50" i="6"/>
  <c r="C50" i="6"/>
  <c r="F60" i="6"/>
  <c r="H60" i="6" s="1"/>
  <c r="D60" i="6" s="1"/>
  <c r="F55" i="6"/>
  <c r="H55" i="6" s="1"/>
  <c r="C25" i="6"/>
  <c r="D59" i="6"/>
  <c r="C59" i="6"/>
  <c r="F58" i="6"/>
  <c r="H58" i="6" s="1"/>
  <c r="F37" i="6"/>
  <c r="H37" i="6" s="1"/>
  <c r="H27" i="6"/>
  <c r="F68" i="6"/>
  <c r="H68" i="6" s="1"/>
  <c r="F32" i="6"/>
  <c r="H32" i="6" s="1"/>
  <c r="F52" i="6"/>
  <c r="H52" i="6" s="1"/>
  <c r="F42" i="6"/>
  <c r="H42" i="6" s="1"/>
  <c r="F47" i="6"/>
  <c r="H47" i="6" s="1"/>
  <c r="H54" i="6"/>
  <c r="D54" i="6" s="1"/>
  <c r="F63" i="6"/>
  <c r="H63" i="6" s="1"/>
  <c r="D63" i="6" s="1"/>
  <c r="D22" i="6"/>
  <c r="K68" i="6"/>
  <c r="C60" i="6"/>
  <c r="F57" i="6"/>
  <c r="H57" i="6" s="1"/>
  <c r="D57" i="6" s="1"/>
  <c r="C22" i="6"/>
  <c r="C51" i="6"/>
  <c r="K67" i="6"/>
  <c r="C26" i="6"/>
  <c r="D20" i="6"/>
  <c r="K66" i="6"/>
  <c r="C49" i="6"/>
  <c r="C2" i="6"/>
  <c r="B2" i="6"/>
  <c r="H65" i="6"/>
  <c r="C62" i="6"/>
  <c r="C24" i="6"/>
  <c r="B64" i="6"/>
  <c r="H64" i="6"/>
  <c r="F56" i="6" l="1"/>
  <c r="H56" i="6" s="1"/>
  <c r="C57" i="6"/>
  <c r="C63" i="6"/>
  <c r="C54" i="6"/>
  <c r="D42" i="6"/>
  <c r="C42" i="6"/>
  <c r="D52" i="6"/>
  <c r="C52" i="6"/>
  <c r="D32" i="6"/>
  <c r="C32" i="6"/>
  <c r="D68" i="6"/>
  <c r="C68" i="6"/>
  <c r="D27" i="6"/>
  <c r="C27" i="6"/>
  <c r="D37" i="6"/>
  <c r="C37" i="6"/>
  <c r="D58" i="6"/>
  <c r="C58" i="6"/>
  <c r="D47" i="6"/>
  <c r="C47" i="6"/>
  <c r="D55" i="6"/>
  <c r="C55" i="6"/>
  <c r="D56" i="6"/>
  <c r="C56" i="6"/>
  <c r="D65" i="6"/>
  <c r="C65"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<sst xmlns="http://schemas.openxmlformats.org/spreadsheetml/2006/main" count="22557" uniqueCount="15867">
  <si>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</si>
  <si>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</si>
  <si>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</si>
  <si>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</si>
  <si>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</si>
  <si>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</si>
  <si>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</si>
  <si>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</si>
  <si>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</si>
  <si>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</si>
  <si>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</si>
  <si>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</si>
  <si>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</si>
  <si>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</si>
  <si>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</si>
  <si>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</si>
  <si>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</si>
  <si>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</si>
  <si>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</si>
  <si>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</si>
  <si>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</si>
  <si>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</si>
  <si>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</si>
  <si>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</si>
  <si>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</si>
  <si>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</si>
  <si>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</si>
  <si>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</si>
  <si>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</si>
  <si>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</si>
  <si>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</si>
  <si>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</si>
  <si>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</si>
  <si>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</si>
  <si>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</si>
  <si>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</si>
  <si>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</si>
  <si>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</si>
  <si>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</si>
  <si>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</si>
  <si>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</si>
  <si>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</si>
  <si>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</si>
  <si>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</si>
  <si>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</si>
  <si>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</si>
  <si>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</si>
  <si>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</si>
  <si>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</si>
  <si>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</si>
  <si>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</si>
  <si>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</si>
  <si>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</si>
  <si>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</si>
  <si>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</si>
  <si>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</si>
  <si>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</si>
  <si>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</si>
  <si>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</si>
  <si>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</si>
  <si>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</si>
  <si>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</si>
  <si>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</si>
  <si>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</si>
  <si>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</si>
  <si>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</si>
  <si>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</si>
  <si>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</si>
  <si>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</si>
  <si>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</si>
  <si>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</si>
  <si>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</si>
  <si>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</si>
  <si>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</si>
  <si>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</si>
  <si>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</si>
  <si>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</si>
  <si>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</si>
  <si>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</si>
  <si>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</si>
  <si>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</si>
  <si>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</si>
  <si>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</si>
  <si>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</si>
  <si>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</si>
  <si>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</si>
  <si>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</si>
  <si>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</si>
  <si>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</si>
  <si>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</si>
  <si>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</si>
  <si>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</si>
  <si>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</si>
  <si>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</si>
  <si>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</si>
  <si>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</si>
  <si>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</si>
  <si>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</si>
  <si>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</si>
  <si>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</si>
  <si>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</si>
  <si>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</si>
  <si>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</si>
  <si>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</si>
  <si>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</si>
  <si>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</si>
  <si>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</si>
  <si>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</si>
  <si>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</si>
  <si>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</si>
  <si>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</si>
  <si>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</si>
  <si>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</si>
  <si>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</si>
  <si>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</si>
  <si>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</si>
  <si>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</si>
  <si>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</si>
  <si>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</si>
  <si>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</si>
  <si>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</si>
  <si>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</si>
  <si>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</si>
  <si>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</si>
  <si>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</si>
  <si>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</si>
  <si>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</si>
  <si>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</si>
  <si>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</si>
  <si>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</si>
  <si>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</si>
  <si>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</si>
  <si>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</si>
  <si>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</si>
  <si>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</si>
  <si>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</si>
  <si>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</si>
  <si>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</si>
  <si>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</si>
  <si>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</si>
  <si>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</si>
  <si>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</si>
  <si>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</si>
  <si>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</si>
  <si>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</si>
  <si>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</si>
  <si>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</si>
  <si>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</si>
  <si>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</si>
  <si>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</si>
  <si>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</si>
  <si>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</si>
  <si>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</si>
  <si>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</si>
  <si>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</si>
  <si>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</si>
  <si>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</si>
  <si>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</si>
  <si>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</si>
  <si>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</si>
  <si>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</si>
  <si>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</si>
  <si>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</si>
  <si>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</si>
  <si>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</si>
  <si>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</si>
  <si>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</si>
  <si>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</si>
  <si>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</si>
  <si>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</si>
  <si>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</si>
  <si>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</si>
  <si>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</si>
  <si>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</si>
  <si>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</si>
  <si>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</si>
  <si>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</si>
  <si>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</si>
  <si>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</si>
  <si>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</si>
  <si>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</si>
  <si>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</si>
  <si>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</si>
  <si>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</si>
  <si>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</si>
  <si>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</si>
  <si>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</si>
  <si>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</si>
  <si>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</si>
  <si>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</si>
  <si>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</si>
  <si>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</si>
  <si>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</si>
  <si>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</si>
  <si>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</si>
  <si>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</si>
  <si>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</si>
  <si>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</si>
  <si>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</si>
  <si>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</si>
  <si>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</si>
  <si>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</si>
  <si>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</si>
  <si>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</si>
  <si>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</si>
  <si>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</si>
  <si>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</si>
  <si>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</si>
  <si>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</si>
  <si>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</si>
  <si>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</si>
  <si>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</si>
  <si>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</si>
  <si>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</si>
  <si>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</si>
  <si>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</si>
  <si>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</si>
  <si>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</si>
  <si>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</si>
  <si>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</si>
  <si>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</si>
  <si>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</si>
  <si>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</si>
  <si>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</si>
  <si>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</si>
  <si>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</si>
  <si>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</si>
  <si>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</si>
  <si>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</si>
  <si>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</si>
  <si>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</si>
  <si>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</si>
  <si>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</si>
  <si>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</si>
  <si>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</si>
  <si>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</si>
  <si>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</si>
  <si>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</si>
  <si>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</si>
  <si>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</si>
  <si>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</si>
  <si>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</si>
  <si>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</si>
  <si>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</si>
  <si>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</si>
  <si>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</si>
  <si>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</si>
  <si>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</si>
  <si>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</si>
  <si>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</si>
  <si>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</si>
  <si>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</si>
  <si>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</si>
  <si>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</si>
  <si>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</si>
  <si>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</si>
  <si>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</si>
  <si>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</si>
  <si>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</si>
  <si>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</si>
  <si>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</si>
  <si>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</si>
  <si>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</si>
  <si>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</si>
  <si>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</si>
  <si>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</si>
  <si>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</si>
  <si>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</si>
  <si>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</si>
  <si>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</si>
  <si>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</si>
  <si>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</si>
  <si>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</si>
  <si>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</si>
  <si>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</si>
  <si>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</si>
  <si>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</si>
  <si>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</si>
  <si>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</si>
  <si>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</si>
  <si>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</si>
  <si>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</si>
  <si>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</si>
  <si>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</si>
  <si>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</si>
  <si>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</si>
  <si>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</si>
  <si>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</si>
  <si>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</si>
  <si>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</si>
  <si>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</si>
  <si>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</si>
  <si>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</si>
  <si>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</si>
  <si>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</si>
  <si>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</si>
  <si>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</si>
  <si>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</si>
  <si>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</si>
  <si>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</si>
  <si>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</si>
  <si>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</si>
  <si>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</si>
  <si>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</si>
  <si>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</si>
  <si>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</si>
  <si>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</si>
  <si>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</si>
  <si>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</si>
  <si>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</si>
  <si>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</si>
  <si>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</si>
  <si>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</si>
  <si>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</si>
  <si>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</si>
  <si>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</si>
  <si>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</si>
  <si>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</si>
  <si>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</si>
  <si>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</si>
  <si>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</si>
  <si>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</si>
  <si>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</si>
  <si>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</si>
  <si>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</si>
  <si>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</si>
  <si>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</si>
  <si>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</si>
  <si>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</si>
  <si>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</si>
  <si>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</si>
  <si>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</si>
  <si>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</si>
  <si>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</si>
  <si>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</si>
  <si>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</si>
  <si>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</si>
  <si>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</si>
  <si>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</si>
  <si>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</si>
  <si>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</si>
  <si>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</si>
  <si>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</si>
  <si>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</si>
  <si>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</si>
  <si>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</si>
  <si>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</si>
  <si>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</si>
  <si>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</si>
  <si>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</si>
  <si>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</si>
  <si>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</si>
  <si>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</si>
  <si>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</si>
  <si>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</si>
  <si>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</si>
  <si>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</si>
  <si>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</si>
  <si>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</si>
  <si>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</si>
  <si>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</si>
  <si>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</si>
  <si>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</si>
  <si>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</si>
  <si>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</si>
  <si>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</si>
  <si>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</si>
  <si>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</si>
  <si>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</si>
  <si>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</si>
  <si>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</si>
  <si>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</si>
  <si>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</si>
  <si>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</si>
  <si>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</si>
  <si>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</si>
  <si>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</si>
  <si>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</si>
  <si>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</si>
  <si>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</si>
  <si>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</si>
  <si>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</si>
  <si>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</si>
  <si>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</si>
  <si>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</si>
  <si>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</si>
  <si>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</si>
  <si>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</si>
  <si>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</si>
  <si>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</si>
  <si>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</si>
  <si>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</si>
  <si>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</si>
  <si>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</si>
  <si>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</si>
  <si>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</si>
  <si>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</si>
  <si>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</si>
  <si>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</si>
  <si>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</si>
  <si>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</si>
  <si>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</si>
  <si>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</si>
  <si>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</si>
  <si>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</si>
  <si>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</si>
  <si>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</si>
  <si>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</si>
  <si>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</si>
  <si>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</si>
  <si>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</si>
  <si>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</si>
  <si>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</si>
  <si>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</si>
  <si>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</si>
  <si>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</si>
  <si>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</si>
  <si>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</si>
  <si>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</si>
  <si>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</si>
  <si>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</si>
  <si>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</si>
  <si>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</si>
  <si>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</si>
  <si>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</si>
  <si>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</si>
  <si>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</si>
  <si>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</si>
  <si>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</si>
  <si>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</si>
  <si>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</si>
  <si>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</si>
  <si>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</si>
  <si>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</si>
  <si>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</si>
  <si>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</si>
  <si>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</si>
  <si>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</si>
  <si>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</si>
  <si>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</si>
  <si>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</si>
  <si>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</si>
  <si>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</si>
  <si>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</si>
  <si>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</si>
  <si>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</si>
  <si>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</si>
  <si>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</si>
  <si>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</si>
  <si>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</si>
  <si>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</si>
  <si>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</si>
  <si>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</si>
  <si>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</si>
  <si>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</si>
  <si>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</si>
  <si>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</si>
  <si>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</si>
  <si>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</si>
  <si>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</si>
  <si>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</si>
  <si>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</si>
  <si>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</si>
  <si>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</si>
  <si>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</si>
  <si>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</si>
  <si>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</si>
  <si>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</si>
  <si>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</si>
  <si>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</si>
  <si>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</si>
  <si>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</si>
  <si>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</si>
  <si>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</si>
  <si>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</si>
  <si>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</si>
  <si>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</si>
  <si>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</si>
  <si>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</si>
  <si>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</si>
  <si>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</si>
  <si>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</si>
  <si>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</si>
  <si>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</si>
  <si>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</si>
  <si>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</si>
  <si>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</si>
  <si>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</si>
  <si>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</si>
  <si>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</si>
  <si>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</si>
  <si>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</si>
  <si>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</si>
  <si>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</si>
  <si>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</si>
  <si>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</si>
  <si>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</si>
  <si>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</si>
  <si>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</si>
  <si>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</si>
  <si>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</si>
  <si>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</si>
  <si>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</si>
  <si>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</si>
  <si>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</si>
  <si>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</si>
  <si>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</si>
  <si>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</si>
  <si>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</si>
  <si>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</si>
  <si>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</si>
  <si>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</si>
  <si>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</si>
  <si>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</si>
  <si>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</si>
  <si>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</si>
  <si>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</si>
  <si>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</si>
  <si>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</si>
  <si>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</si>
  <si>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</si>
  <si>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</si>
  <si>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</si>
  <si>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</si>
  <si>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</si>
  <si>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</si>
  <si>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</si>
  <si>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</si>
  <si>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</si>
  <si>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</si>
  <si>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</si>
  <si>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</si>
  <si>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</si>
  <si>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</si>
  <si>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</si>
  <si>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</si>
  <si>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</si>
  <si>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</si>
  <si>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</si>
  <si>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</si>
  <si>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</si>
  <si>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</si>
  <si>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</si>
  <si>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</si>
  <si>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</si>
  <si>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</si>
  <si>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</si>
  <si>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</si>
  <si>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</si>
  <si>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</si>
  <si>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</si>
  <si>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</si>
  <si>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</si>
  <si>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</si>
  <si>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</si>
  <si>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</si>
  <si>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</si>
  <si>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</si>
  <si>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</si>
  <si>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</si>
  <si>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</si>
  <si>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</si>
  <si>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</si>
  <si>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</si>
  <si>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</si>
  <si>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</si>
  <si>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</si>
  <si>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</si>
  <si>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</si>
  <si>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</si>
  <si>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</si>
  <si>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</si>
  <si>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</si>
  <si>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</si>
  <si>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</si>
  <si>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</si>
  <si>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</si>
  <si>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</si>
  <si>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</si>
  <si>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</si>
  <si>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</si>
  <si>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</si>
  <si>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</si>
  <si>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</si>
  <si>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</si>
  <si>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</si>
  <si>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</si>
  <si>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</si>
  <si>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</si>
  <si>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</si>
  <si>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</si>
  <si>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</si>
  <si>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</si>
  <si>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</si>
  <si>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</si>
  <si>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</si>
  <si>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</si>
  <si>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</si>
  <si>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</si>
  <si>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</si>
  <si>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</si>
  <si>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</si>
  <si>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</si>
  <si>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</si>
  <si>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</si>
  <si>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</si>
  <si>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</si>
  <si>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</si>
  <si>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</si>
  <si>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</si>
  <si>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</si>
  <si>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</si>
  <si>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</si>
  <si>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</si>
  <si>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</si>
  <si>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</si>
  <si>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</si>
  <si>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</si>
  <si>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</si>
  <si>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</si>
  <si>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</si>
  <si>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</si>
  <si>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</si>
  <si>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</si>
  <si>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</si>
  <si>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</si>
  <si>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</si>
  <si>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</si>
  <si>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</si>
  <si>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</si>
  <si>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</si>
  <si>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</si>
  <si>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</si>
  <si>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</si>
  <si>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</si>
  <si>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</si>
  <si>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</si>
  <si>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</si>
  <si>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</si>
  <si>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</si>
  <si>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</si>
  <si>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</si>
  <si>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</si>
  <si>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</si>
  <si>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</si>
  <si>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</si>
  <si>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</si>
  <si>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</si>
  <si>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</si>
  <si>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</si>
  <si>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</si>
  <si>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</si>
  <si>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</si>
  <si>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</si>
  <si>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</si>
  <si>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</si>
  <si>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</si>
  <si>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</si>
  <si>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</si>
  <si>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</si>
  <si>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</si>
  <si>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</si>
  <si>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</si>
  <si>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</si>
  <si>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</si>
  <si>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</si>
  <si>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</si>
  <si>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</si>
  <si>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</si>
  <si>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</si>
  <si>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</si>
  <si>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</si>
  <si>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</si>
  <si>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</si>
  <si>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</si>
  <si>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</si>
  <si>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</si>
  <si>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</si>
  <si>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</si>
  <si>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</si>
  <si>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</si>
  <si>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</si>
  <si>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</si>
  <si>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</si>
  <si>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</si>
  <si>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</si>
  <si>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</si>
  <si>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</si>
  <si>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</si>
  <si>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</si>
  <si>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</si>
  <si>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</si>
  <si>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</si>
  <si>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</si>
  <si>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</si>
  <si>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</si>
  <si>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</si>
  <si>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</si>
  <si>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</si>
  <si>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</si>
  <si>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</si>
  <si>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</si>
  <si>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</si>
  <si>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</si>
  <si>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</si>
  <si>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</si>
  <si>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</si>
  <si>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</si>
  <si>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</si>
  <si>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</si>
  <si>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</si>
  <si>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</si>
  <si>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</si>
  <si>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</si>
  <si>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</si>
  <si>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</si>
  <si>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</si>
  <si>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</si>
  <si>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</si>
  <si>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</si>
  <si>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</si>
  <si>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</si>
  <si>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</si>
  <si>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</si>
  <si>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</si>
  <si>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</si>
  <si>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</si>
  <si>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</si>
  <si>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</si>
  <si>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</si>
  <si>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</si>
  <si>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</si>
  <si>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</si>
  <si>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</si>
  <si>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</si>
  <si>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</si>
  <si>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</si>
  <si>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</si>
  <si>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</si>
  <si>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</si>
  <si>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</si>
  <si>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</si>
  <si>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</si>
  <si>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</si>
  <si>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</si>
  <si>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</si>
  <si>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</si>
  <si>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</si>
  <si>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</si>
  <si>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</si>
  <si>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</si>
  <si>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</si>
  <si>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</si>
  <si>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</si>
  <si>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</si>
  <si>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</si>
  <si>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</si>
  <si>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</si>
  <si>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</si>
  <si>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</si>
  <si>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</si>
  <si>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</si>
  <si>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</si>
  <si>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</si>
  <si>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</si>
  <si>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</si>
  <si>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</si>
  <si>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</si>
  <si>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</si>
  <si>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</si>
  <si>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</si>
  <si>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</si>
  <si>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</si>
  <si>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</si>
  <si>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</si>
  <si>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</si>
  <si>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</si>
  <si>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</si>
  <si>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</si>
  <si>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</si>
  <si>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</si>
  <si>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</si>
  <si>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</si>
  <si>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</si>
  <si>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</si>
  <si>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</si>
  <si>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</si>
  <si>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</si>
  <si>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</si>
  <si>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</si>
  <si>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</si>
  <si>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</si>
  <si>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</si>
  <si>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</si>
  <si>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</si>
  <si>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</si>
  <si>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</si>
  <si>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</si>
  <si>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</si>
  <si>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</si>
  <si>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</si>
  <si>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</si>
  <si>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</si>
  <si>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</si>
  <si>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</si>
  <si>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</si>
  <si>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</si>
  <si>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</si>
  <si>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</si>
  <si>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</si>
  <si>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</si>
  <si>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</si>
  <si>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</si>
  <si>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</si>
  <si>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</si>
  <si>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</si>
  <si>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</si>
  <si>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</si>
  <si>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</si>
  <si>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</si>
  <si>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</si>
  <si>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</si>
  <si>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</si>
  <si>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</si>
  <si>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</si>
  <si>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</si>
  <si>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</si>
  <si>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</si>
  <si>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</si>
  <si>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</si>
  <si>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</si>
  <si>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</si>
  <si>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</si>
  <si>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</si>
  <si>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</si>
  <si>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</si>
  <si>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</si>
  <si>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</si>
  <si>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</si>
  <si>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</si>
  <si>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</si>
  <si>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</si>
  <si>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</si>
  <si>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</si>
  <si>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</si>
  <si>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</si>
  <si>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</si>
  <si>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</si>
  <si>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</si>
  <si>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</si>
  <si>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</si>
  <si>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</si>
  <si>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</si>
  <si>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</si>
  <si>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</si>
  <si>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</si>
  <si>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</si>
  <si>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</si>
  <si>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</si>
  <si>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</si>
  <si>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</si>
  <si>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</si>
  <si>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</si>
  <si>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</si>
  <si>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</si>
  <si>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</si>
  <si>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</si>
  <si>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</si>
  <si>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</si>
  <si>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</si>
  <si>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</si>
  <si>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</si>
  <si>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</si>
  <si>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</si>
  <si>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</si>
  <si>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</si>
  <si>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</si>
  <si>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</si>
  <si>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</si>
  <si>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</si>
  <si>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</si>
  <si>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</si>
  <si>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</si>
  <si>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</si>
  <si>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</si>
  <si>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</si>
  <si>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</si>
  <si>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</si>
  <si>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</si>
  <si>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</si>
  <si>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</si>
  <si>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</si>
  <si>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</si>
  <si>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</si>
  <si>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</si>
  <si>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</si>
  <si>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</si>
  <si>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</si>
  <si>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</si>
  <si>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</si>
  <si>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</si>
  <si>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</si>
  <si>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</si>
  <si>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</si>
  <si>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</si>
  <si>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</si>
  <si>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</si>
  <si>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</si>
  <si>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</si>
  <si>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</si>
  <si>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</si>
  <si>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</si>
  <si>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</si>
  <si>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</si>
  <si>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</si>
  <si>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</si>
  <si>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</si>
  <si>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</si>
  <si>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</si>
  <si>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</si>
  <si>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</si>
  <si>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</si>
  <si>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</si>
  <si>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</si>
  <si>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</si>
  <si>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</si>
  <si>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</si>
  <si>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</si>
  <si>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</si>
  <si>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</si>
  <si>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</si>
  <si>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</si>
  <si>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</si>
  <si>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</si>
  <si>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</si>
  <si>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</si>
  <si>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</si>
  <si>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</si>
  <si>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</si>
  <si>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</si>
  <si>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</si>
  <si>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</si>
  <si>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</si>
  <si>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</si>
  <si>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</si>
  <si>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</si>
  <si>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</si>
  <si>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</si>
  <si>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</si>
  <si>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</si>
  <si>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</si>
  <si>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</si>
  <si>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</si>
  <si>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</si>
  <si>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</si>
  <si>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</si>
  <si>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</si>
  <si>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</si>
  <si>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</si>
  <si>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</si>
  <si>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</si>
  <si>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</si>
  <si>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</si>
  <si>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</si>
  <si>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</si>
  <si>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</si>
  <si>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</si>
  <si>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</si>
  <si>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</si>
  <si>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</si>
  <si>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</si>
  <si>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</si>
  <si>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</si>
  <si>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</si>
  <si>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</si>
  <si>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</si>
  <si>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</si>
  <si>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</si>
  <si>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</si>
  <si>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</si>
  <si>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</si>
  <si>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</si>
  <si>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</si>
  <si>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</si>
  <si>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</si>
  <si>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</si>
  <si>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</si>
  <si>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</si>
  <si>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</si>
  <si>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</si>
  <si>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</si>
  <si>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</si>
  <si>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</si>
  <si>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</si>
  <si>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</si>
  <si>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</si>
  <si>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</si>
  <si>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</si>
  <si>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</si>
  <si>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</si>
  <si>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</si>
  <si>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</si>
  <si>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</si>
  <si>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</si>
  <si>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</si>
  <si>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</si>
  <si>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</si>
  <si>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</si>
  <si>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</si>
  <si>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</si>
  <si>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</si>
  <si>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</si>
  <si>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</si>
  <si>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</si>
  <si>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</si>
  <si>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</si>
  <si>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</si>
  <si>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</si>
  <si>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</si>
  <si>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</si>
  <si>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</si>
  <si>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</si>
  <si>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</si>
  <si>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</si>
  <si>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</si>
  <si>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</si>
  <si>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</si>
  <si>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</si>
  <si>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</si>
  <si>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</si>
  <si>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</si>
  <si>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</si>
  <si>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</si>
  <si>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</si>
  <si>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</si>
  <si>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</si>
  <si>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</si>
  <si>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</si>
  <si>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</si>
  <si>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</si>
  <si>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</si>
  <si>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</si>
  <si>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</si>
  <si>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</si>
  <si>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</si>
  <si>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</si>
  <si>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</si>
  <si>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</si>
  <si>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</si>
  <si>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</si>
  <si>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</si>
  <si>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</si>
  <si>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</si>
  <si>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</si>
  <si>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</si>
  <si>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</si>
  <si>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</si>
  <si>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</si>
  <si>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</si>
  <si>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</si>
  <si>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</si>
  <si>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</si>
  <si>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</si>
  <si>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</si>
  <si>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</si>
  <si>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</si>
  <si>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</si>
  <si>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</si>
  <si>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</si>
  <si>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</si>
  <si>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</si>
  <si>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</si>
  <si>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</si>
  <si>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</si>
  <si>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</si>
  <si>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</si>
  <si>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</si>
  <si>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</si>
  <si>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</si>
  <si>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</si>
  <si>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</si>
  <si>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</si>
  <si>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</si>
  <si>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</si>
  <si>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</si>
  <si>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</si>
  <si>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</si>
  <si>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</si>
  <si>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</si>
  <si>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</si>
  <si>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</si>
  <si>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</si>
  <si>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</si>
  <si>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</si>
  <si>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</si>
  <si>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</si>
  <si>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</si>
  <si>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</si>
  <si>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</si>
  <si>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</si>
  <si>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</si>
  <si>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</si>
  <si>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</si>
  <si>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</si>
  <si>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</si>
  <si>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</si>
  <si>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</si>
  <si>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</si>
  <si>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</si>
  <si>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</si>
  <si>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</si>
  <si>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</si>
  <si>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</si>
  <si>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</si>
  <si>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</si>
  <si>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</si>
  <si>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</si>
  <si>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</si>
  <si>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</si>
  <si>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</si>
  <si>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</si>
  <si>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</si>
  <si>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</si>
  <si>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</si>
  <si>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</si>
  <si>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</si>
  <si>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</si>
  <si>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</si>
  <si>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</si>
  <si>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</si>
  <si>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</si>
  <si>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</si>
  <si>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</si>
  <si>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</si>
  <si>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</si>
  <si>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</si>
  <si>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</si>
  <si>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</si>
  <si>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</si>
  <si>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</si>
  <si>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</si>
  <si>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</si>
  <si>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</si>
  <si>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</si>
  <si>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</si>
  <si>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</si>
  <si>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</si>
  <si>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</si>
  <si>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</si>
  <si>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</si>
  <si>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</si>
  <si>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</si>
  <si>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</si>
  <si>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</si>
  <si>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</si>
  <si>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</si>
  <si>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</si>
  <si>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</si>
  <si>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</si>
  <si>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</si>
  <si>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</si>
  <si>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</si>
  <si>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</si>
  <si>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</si>
  <si>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</si>
  <si>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</si>
  <si>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</si>
  <si>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</si>
  <si>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</si>
  <si>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</si>
  <si>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</si>
  <si>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</si>
  <si>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</si>
  <si>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</si>
  <si>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</si>
  <si>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</si>
  <si>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</si>
  <si>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</si>
  <si>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</si>
  <si>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</si>
  <si>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</si>
  <si>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</si>
  <si>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</si>
  <si>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</si>
  <si>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</si>
  <si>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</si>
  <si>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</si>
  <si>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</si>
  <si>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</si>
  <si>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</si>
  <si>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</si>
  <si>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</si>
  <si>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</si>
  <si>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</si>
  <si>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</si>
  <si>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</si>
  <si>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</si>
  <si>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</si>
  <si>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</si>
  <si>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</si>
  <si>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</si>
  <si>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</si>
  <si>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</si>
  <si>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</si>
  <si>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</si>
  <si>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</si>
  <si>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</si>
  <si>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</si>
  <si>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</si>
  <si>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</si>
  <si>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</si>
  <si>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</si>
  <si>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</si>
  <si>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</si>
  <si>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</si>
  <si>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</si>
  <si>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</si>
  <si>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</si>
  <si>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</si>
  <si>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</si>
  <si>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</si>
  <si>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</si>
  <si>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</si>
  <si>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</si>
  <si>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</si>
  <si>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</si>
  <si>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</si>
  <si>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</si>
  <si>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</si>
  <si>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</si>
  <si>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</si>
  <si>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</si>
  <si>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</si>
  <si>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</si>
  <si>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</si>
  <si>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</si>
  <si>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</si>
  <si>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</si>
  <si>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</si>
  <si>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</si>
  <si>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</si>
  <si>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</si>
  <si>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</si>
  <si>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</si>
  <si>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</si>
  <si>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</si>
  <si>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</si>
  <si>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</si>
  <si>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</si>
  <si>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</si>
  <si>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</si>
  <si>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</si>
  <si>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</si>
  <si>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</si>
  <si>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</si>
  <si>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</si>
  <si>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</si>
  <si>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</si>
  <si>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</si>
  <si>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</si>
  <si>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</si>
  <si>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</si>
  <si>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</si>
  <si>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</si>
  <si>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</si>
  <si>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</si>
  <si>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</si>
  <si>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</si>
  <si>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</si>
  <si>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</si>
  <si>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</si>
  <si>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</si>
  <si>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</si>
  <si>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</si>
  <si>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</si>
  <si>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</si>
  <si>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</si>
  <si>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</si>
  <si>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</si>
  <si>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</si>
  <si>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</si>
  <si>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</si>
  <si>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</si>
  <si>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</si>
  <si>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</si>
  <si>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</si>
  <si>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</si>
  <si>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</si>
  <si>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</si>
  <si>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</si>
  <si>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</si>
  <si>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</si>
  <si>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</si>
  <si>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</si>
  <si>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</si>
  <si>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</si>
  <si>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</si>
  <si>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</si>
  <si>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</si>
  <si>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</si>
  <si>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</si>
  <si>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</si>
  <si>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</si>
  <si>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</si>
  <si>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</si>
  <si>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</si>
  <si>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</si>
  <si>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</si>
  <si>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</si>
  <si>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</si>
  <si>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</si>
  <si>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</si>
  <si>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</si>
  <si>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</si>
  <si>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</si>
  <si>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</si>
  <si>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</si>
  <si>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</si>
  <si>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</si>
  <si>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</si>
  <si>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</si>
  <si>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</si>
  <si>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</si>
  <si>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</si>
  <si>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</si>
  <si>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</si>
  <si>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</si>
  <si>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</si>
  <si>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</si>
  <si>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</si>
  <si>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</si>
  <si>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</si>
  <si>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</si>
  <si>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</si>
  <si>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</si>
  <si>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</si>
  <si>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</si>
  <si>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</si>
  <si>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</si>
  <si>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</si>
  <si>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</si>
  <si>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</si>
  <si>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</si>
  <si>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</si>
  <si>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</si>
  <si>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</si>
  <si>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</si>
  <si>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</si>
  <si>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</si>
  <si>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</si>
  <si>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</si>
  <si>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</si>
  <si>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</si>
  <si>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</si>
  <si>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</si>
  <si>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</si>
  <si>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</si>
  <si>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</si>
  <si>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</si>
  <si>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</si>
  <si>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</si>
  <si>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</si>
  <si>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</si>
  <si>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</si>
  <si>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</si>
  <si>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</si>
  <si>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</si>
  <si>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</si>
  <si>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</si>
  <si>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</si>
  <si>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</si>
  <si>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</si>
  <si>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</si>
  <si>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</si>
  <si>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</si>
  <si>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</si>
  <si>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</si>
  <si>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</si>
  <si>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</si>
  <si>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</si>
  <si>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</si>
  <si>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</si>
  <si>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</si>
  <si>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</si>
  <si>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</si>
  <si>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</si>
  <si>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</si>
  <si>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</si>
  <si>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</si>
  <si>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</si>
  <si>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</si>
  <si>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</si>
  <si>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</si>
  <si>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</si>
  <si>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</si>
  <si>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</si>
  <si>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</si>
  <si>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</si>
  <si>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</si>
  <si>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</si>
  <si>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</si>
  <si>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</si>
  <si>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</si>
  <si>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</si>
  <si>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</si>
  <si>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</si>
  <si>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</si>
  <si>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</si>
  <si>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</si>
  <si>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</si>
  <si>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</si>
  <si>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</si>
  <si>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</si>
  <si>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</si>
  <si>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</si>
  <si>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</si>
  <si>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</si>
  <si>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</si>
  <si>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</si>
  <si>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</si>
  <si>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</si>
  <si>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</si>
  <si>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</si>
  <si>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</si>
  <si>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</si>
  <si>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</si>
  <si>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</si>
  <si>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</si>
  <si>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</si>
  <si>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</si>
  <si>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</si>
  <si>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</si>
  <si>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</si>
  <si>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</si>
  <si>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</si>
  <si>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</si>
  <si>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</si>
  <si>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</si>
  <si>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</si>
  <si>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</si>
  <si>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</si>
  <si>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</si>
  <si>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</si>
  <si>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</si>
  <si>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</si>
  <si>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</si>
  <si>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</si>
  <si>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</si>
  <si>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</si>
  <si>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</si>
  <si>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</si>
  <si>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</si>
  <si>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</si>
  <si>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</si>
  <si>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</si>
  <si>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</si>
  <si>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</si>
  <si>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</si>
  <si>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</si>
  <si>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</si>
  <si>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</si>
  <si>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</si>
  <si>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</si>
  <si>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</si>
  <si>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</si>
  <si>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</si>
  <si>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</si>
  <si>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</si>
  <si>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</si>
  <si>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</si>
  <si>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</si>
  <si>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</si>
  <si>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</si>
  <si>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</si>
  <si>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</si>
  <si>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</si>
  <si>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</si>
  <si>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</si>
  <si>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</si>
  <si>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</si>
  <si>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</si>
  <si>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</si>
  <si>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</si>
  <si>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</si>
  <si>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</si>
  <si>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</si>
  <si>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</si>
  <si>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</si>
  <si>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</si>
  <si>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</si>
  <si>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</si>
  <si>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</si>
  <si>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</si>
  <si>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</si>
  <si>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</si>
  <si>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</si>
  <si>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</si>
  <si>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</si>
  <si>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</si>
  <si>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</si>
  <si>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</si>
  <si>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</si>
  <si>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</si>
  <si>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</si>
  <si>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</si>
  <si>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</si>
  <si>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</si>
  <si>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</si>
  <si>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</si>
  <si>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</si>
  <si>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</si>
  <si>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</si>
  <si>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</si>
  <si>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</si>
  <si>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</si>
  <si>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</si>
  <si>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</si>
  <si>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</si>
  <si>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</si>
  <si>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</si>
  <si>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</si>
  <si>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</si>
  <si>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</si>
  <si>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</si>
  <si>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</si>
  <si>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</si>
  <si>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</si>
  <si>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</si>
  <si>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</si>
  <si>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</si>
  <si>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</si>
  <si>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</si>
  <si>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</si>
  <si>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</si>
  <si>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</si>
  <si>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</si>
  <si>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</si>
  <si>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</si>
  <si>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</si>
  <si>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</si>
  <si>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</si>
  <si>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</si>
  <si>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</si>
  <si>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</si>
  <si>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</si>
  <si>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</si>
  <si>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</si>
  <si>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</si>
  <si>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</si>
  <si>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</si>
  <si>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</si>
  <si>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</si>
  <si>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</si>
  <si>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</si>
  <si>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</si>
  <si>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</si>
  <si>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</si>
  <si>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</si>
  <si>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</si>
  <si>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</si>
  <si>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</si>
  <si>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</si>
  <si>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</si>
  <si>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</si>
  <si>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</si>
  <si>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</si>
  <si>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</si>
  <si>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</si>
  <si>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</si>
  <si>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</si>
  <si>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</si>
  <si>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</si>
  <si>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</si>
  <si>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</si>
  <si>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</si>
  <si>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</si>
  <si>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</si>
  <si>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</si>
  <si>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</si>
  <si>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</si>
  <si>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</si>
  <si>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</si>
  <si>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</si>
  <si>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</si>
  <si>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</si>
  <si>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</si>
  <si>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</si>
  <si>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</si>
  <si>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</si>
  <si>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</si>
  <si>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</si>
  <si>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</si>
  <si>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</si>
  <si>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</si>
  <si>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</si>
  <si>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</si>
  <si>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</si>
  <si>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</si>
  <si>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</si>
  <si>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</si>
  <si>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</si>
  <si>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</si>
  <si>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</si>
  <si>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</si>
  <si>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</si>
  <si>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</si>
  <si>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</si>
  <si>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</si>
  <si>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</si>
  <si>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</si>
  <si>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</si>
  <si>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</si>
  <si>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</si>
  <si>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</si>
  <si>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</si>
  <si>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</si>
  <si>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</si>
  <si>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</si>
  <si>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</si>
  <si>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</si>
  <si>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</si>
  <si>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</si>
  <si>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</si>
  <si>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</si>
  <si>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</si>
  <si>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</si>
  <si>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</si>
  <si>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</si>
  <si>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</si>
  <si>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</si>
  <si>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</si>
  <si>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</si>
  <si>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</si>
  <si>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</si>
  <si>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</si>
  <si>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</si>
  <si>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</si>
  <si>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</si>
  <si>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</si>
  <si>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</si>
  <si>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</si>
  <si>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</si>
  <si>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</si>
  <si>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</si>
  <si>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</si>
  <si>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</si>
  <si>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</si>
  <si>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</si>
  <si>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</si>
  <si>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</si>
  <si>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</si>
  <si>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</si>
  <si>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</si>
  <si>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</si>
  <si>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</si>
  <si>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</si>
  <si>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</si>
  <si>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</si>
  <si>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</si>
  <si>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</si>
  <si>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</si>
  <si>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</si>
  <si>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</si>
  <si>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</si>
  <si>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</si>
  <si>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</si>
  <si>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</si>
  <si>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</si>
  <si>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</si>
  <si>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</si>
  <si>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</si>
  <si>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</si>
  <si>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</si>
  <si>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</si>
  <si>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</si>
  <si>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</si>
  <si>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</si>
  <si>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</si>
  <si>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</si>
  <si>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</si>
  <si>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</si>
  <si>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</si>
  <si>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</si>
  <si>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</si>
  <si>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</si>
  <si>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</si>
  <si>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</si>
  <si>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</si>
  <si>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</si>
  <si>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</si>
  <si>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</si>
  <si>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</si>
  <si>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</si>
  <si>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</si>
  <si>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</si>
  <si>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</si>
  <si>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</si>
  <si>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</si>
  <si>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</si>
  <si>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</si>
  <si>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</si>
  <si>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</si>
  <si>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</si>
  <si>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</si>
  <si>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</si>
  <si>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</si>
  <si>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</si>
  <si>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</si>
  <si>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</si>
  <si>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</si>
  <si>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</si>
  <si>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</si>
  <si>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</si>
  <si>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</si>
  <si>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</si>
  <si>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</si>
  <si>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</si>
  <si>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</si>
  <si>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</si>
  <si>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</si>
  <si>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</si>
  <si>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</si>
  <si>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</si>
  <si>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</si>
  <si>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</si>
  <si>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</si>
  <si>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</si>
  <si>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</si>
  <si>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</si>
  <si>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</si>
  <si>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</si>
  <si>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</si>
  <si>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</si>
  <si>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</si>
  <si>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</si>
  <si>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</si>
  <si>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</si>
  <si>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</si>
  <si>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</si>
  <si>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</si>
  <si>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</si>
  <si>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</si>
  <si>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</si>
  <si>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</si>
  <si>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</si>
  <si>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</si>
  <si>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</si>
  <si>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</si>
  <si>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</si>
  <si>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</si>
  <si>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</si>
  <si>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</si>
  <si>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</si>
  <si>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</si>
  <si>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</si>
  <si>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</si>
  <si>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</si>
  <si>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</si>
  <si>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</si>
  <si>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</si>
  <si>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</si>
  <si>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</si>
  <si>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</si>
  <si>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</si>
  <si>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</si>
  <si>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</si>
  <si>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</si>
  <si>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</si>
  <si>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</si>
  <si>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</si>
  <si>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</si>
  <si>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</si>
  <si>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</si>
  <si>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</si>
  <si>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</si>
  <si>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</si>
  <si>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</si>
  <si>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</si>
  <si>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</si>
  <si>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</si>
  <si>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</si>
  <si>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</si>
  <si>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</si>
  <si>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</si>
  <si>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</si>
  <si>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</si>
  <si>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</si>
  <si>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</si>
  <si>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</si>
  <si>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</si>
  <si>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</si>
  <si>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</si>
  <si>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</si>
  <si>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</si>
  <si>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</si>
  <si>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</si>
  <si>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</si>
  <si>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</si>
  <si>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</si>
  <si>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</si>
  <si>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</si>
  <si>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</si>
  <si>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</si>
  <si>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</si>
  <si>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</si>
  <si>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</si>
  <si>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</si>
  <si>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</si>
  <si>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</si>
  <si>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</si>
  <si>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</si>
  <si>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</si>
  <si>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</si>
  <si>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</si>
  <si>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</si>
  <si>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</si>
  <si>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</si>
  <si>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</si>
  <si>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</si>
  <si>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</si>
  <si>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</si>
  <si>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</si>
  <si>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</si>
  <si>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</si>
  <si>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</si>
  <si>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</si>
  <si>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</si>
  <si>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</si>
  <si>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</si>
  <si>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</si>
  <si>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</si>
  <si>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</si>
  <si>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</si>
  <si>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</si>
  <si>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</si>
  <si>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</si>
  <si>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</si>
  <si>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</si>
  <si>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</si>
  <si>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</si>
  <si>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</si>
  <si>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</si>
  <si>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</si>
  <si>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</si>
  <si>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</si>
  <si>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</si>
  <si>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</si>
  <si>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</si>
  <si>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</si>
  <si>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</si>
  <si>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</si>
  <si>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</si>
  <si>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</si>
  <si>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</si>
  <si>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</si>
  <si>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</si>
  <si>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</si>
  <si>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</si>
  <si>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</si>
  <si>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</si>
  <si>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</si>
  <si>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</si>
  <si>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</si>
  <si>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</si>
  <si>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</si>
  <si>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</si>
  <si>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</si>
  <si>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</si>
  <si>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</si>
  <si>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</si>
  <si>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</si>
  <si>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</si>
  <si>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</si>
  <si>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</si>
  <si>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</si>
  <si>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</si>
  <si>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</si>
  <si>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</si>
  <si>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</si>
  <si>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</si>
  <si>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</si>
  <si>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</si>
  <si>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</si>
  <si>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</si>
  <si>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</si>
  <si>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</si>
  <si>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</si>
  <si>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</si>
  <si>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</si>
  <si>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</si>
  <si>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</si>
  <si>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</si>
  <si>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</si>
  <si>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</si>
  <si>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</si>
  <si>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</si>
  <si>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</si>
  <si>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</si>
  <si>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</si>
  <si>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</si>
  <si>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</si>
  <si>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</si>
  <si>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</si>
  <si>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</si>
  <si>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</si>
  <si>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</si>
  <si>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</si>
  <si>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</si>
  <si>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</si>
  <si>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</si>
  <si>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</si>
  <si>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</si>
  <si>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</si>
  <si>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</si>
  <si>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</si>
  <si>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</si>
  <si>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</si>
  <si>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</si>
  <si>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</si>
  <si>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</si>
  <si>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</si>
  <si>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</si>
  <si>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</si>
  <si>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</si>
  <si>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</si>
  <si>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</si>
  <si>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</si>
  <si>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</si>
  <si>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</si>
  <si>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</si>
  <si>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</si>
  <si>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</si>
  <si>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</si>
  <si>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</si>
  <si>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</si>
  <si>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</si>
  <si>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</si>
  <si>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</si>
  <si>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</si>
  <si>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</si>
  <si>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</si>
  <si>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</si>
  <si>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</si>
  <si>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</si>
  <si>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</si>
  <si>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</si>
  <si>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</si>
  <si>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</si>
  <si>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</si>
  <si>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</si>
  <si>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</si>
  <si>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</si>
  <si>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</si>
  <si>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</si>
  <si>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</si>
  <si>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</si>
  <si>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</si>
  <si>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</si>
  <si>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</si>
  <si>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</si>
  <si>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</si>
  <si>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</si>
  <si>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</si>
  <si>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</si>
  <si>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</si>
  <si>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</si>
  <si>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</si>
  <si>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</si>
  <si>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</si>
  <si>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</si>
  <si>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</si>
  <si>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</si>
  <si>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</si>
  <si>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</si>
  <si>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</si>
  <si>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</si>
  <si>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</si>
  <si>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</si>
  <si>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</si>
  <si>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</si>
  <si>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</si>
  <si>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</si>
  <si>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</si>
  <si>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</si>
  <si>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</si>
  <si>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</si>
  <si>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</si>
  <si>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</si>
  <si>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</si>
  <si>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</si>
  <si>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</si>
  <si>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</si>
  <si>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</si>
  <si>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</si>
  <si>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</si>
  <si>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</si>
  <si>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</si>
  <si>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</si>
  <si>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</si>
  <si>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</si>
  <si>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</si>
  <si>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</si>
  <si>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</si>
  <si>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</si>
  <si>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</si>
  <si>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</si>
  <si>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</si>
  <si>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</si>
  <si>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</si>
  <si>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</si>
  <si>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</si>
  <si>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</si>
  <si>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</si>
  <si>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</si>
  <si>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</si>
  <si>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</si>
  <si>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</si>
  <si>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</si>
  <si>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</si>
  <si>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</si>
  <si>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</si>
  <si>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</si>
  <si>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</si>
  <si>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</si>
  <si>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</si>
  <si>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</si>
  <si>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</si>
  <si>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</si>
  <si>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</si>
  <si>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</si>
  <si>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</si>
  <si>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</si>
  <si>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</si>
  <si>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</si>
  <si>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</si>
  <si>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</si>
  <si>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</si>
  <si>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</si>
  <si>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</si>
  <si>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</si>
  <si>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</si>
  <si>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</si>
  <si>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</si>
  <si>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</si>
  <si>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</si>
  <si>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</si>
  <si>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</si>
  <si>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</si>
  <si>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</si>
  <si>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</si>
  <si>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</si>
  <si>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</si>
  <si>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</si>
  <si>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</si>
  <si>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</si>
  <si>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</si>
  <si>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</si>
  <si>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</si>
  <si>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</si>
  <si>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</si>
  <si>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</si>
  <si>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</si>
  <si>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</si>
  <si>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</si>
  <si>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</si>
  <si>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</si>
  <si>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</si>
  <si>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</si>
  <si>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</si>
  <si>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</si>
  <si>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</si>
  <si>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</si>
  <si>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</si>
  <si>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</si>
  <si>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</si>
  <si>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</si>
  <si>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</si>
  <si>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</si>
  <si>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</si>
  <si>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</si>
  <si>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</si>
  <si>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</si>
  <si>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</si>
  <si>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</si>
  <si>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</si>
  <si>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</si>
  <si>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</si>
  <si>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</si>
  <si>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</si>
  <si>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</si>
  <si>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</si>
  <si>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</si>
  <si>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</si>
  <si>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</si>
  <si>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</si>
  <si>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</si>
  <si>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</si>
  <si>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</si>
  <si>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</si>
  <si>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</si>
  <si>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</si>
  <si>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</si>
  <si>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</si>
  <si>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</si>
  <si>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</si>
  <si>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</si>
  <si>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</si>
  <si>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</si>
  <si>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</si>
  <si>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</si>
  <si>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</si>
  <si>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</si>
  <si>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</si>
  <si>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</si>
  <si>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</si>
  <si>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</si>
  <si>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</si>
  <si>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</si>
  <si>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</si>
  <si>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</si>
  <si>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</si>
  <si>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</si>
  <si>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</si>
  <si>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</si>
  <si>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</si>
  <si>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</si>
  <si>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</si>
  <si>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</si>
  <si>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</si>
  <si>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</si>
  <si>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</si>
  <si>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</si>
  <si>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</si>
  <si>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</si>
  <si>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</si>
  <si>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</si>
  <si>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</si>
  <si>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</si>
  <si>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</si>
  <si>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</si>
  <si>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</si>
  <si>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</si>
  <si>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</si>
  <si>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</si>
  <si>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</si>
  <si>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</si>
  <si>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</si>
  <si>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</si>
  <si>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</si>
  <si>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</si>
  <si>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</si>
  <si>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</si>
  <si>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</si>
  <si>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</si>
  <si>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</si>
  <si>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</si>
  <si>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</si>
  <si>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</si>
  <si>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</si>
  <si>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</si>
  <si>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</si>
  <si>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</si>
  <si>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</si>
  <si>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</si>
  <si>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</si>
  <si>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</si>
  <si>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</si>
  <si>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</si>
  <si>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</si>
  <si>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</si>
  <si>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</si>
  <si>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</si>
  <si>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</si>
  <si>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</si>
  <si>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</si>
  <si>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</si>
  <si>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</si>
  <si>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</si>
  <si>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</si>
  <si>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</si>
  <si>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</si>
  <si>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</si>
  <si>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</si>
  <si>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</si>
  <si>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</si>
  <si>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</si>
  <si>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</si>
  <si>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</si>
  <si>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</si>
  <si>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</si>
  <si>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</si>
  <si>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</si>
  <si>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</si>
  <si>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</si>
  <si>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</si>
  <si>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</si>
  <si>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</si>
  <si>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</si>
  <si>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</si>
  <si>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</si>
  <si>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</si>
  <si>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</si>
  <si>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</si>
  <si>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</si>
  <si>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</si>
  <si>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</si>
  <si>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</si>
  <si>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</si>
  <si>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</si>
  <si>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</si>
  <si>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</si>
  <si>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</si>
  <si>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</si>
  <si>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</si>
  <si>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</si>
  <si>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</si>
  <si>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</si>
  <si>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</si>
  <si>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</si>
  <si>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</si>
  <si>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</si>
  <si>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</si>
  <si>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</si>
  <si>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</si>
  <si>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</si>
  <si>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</si>
  <si>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</si>
  <si>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</si>
  <si>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</si>
  <si>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</si>
  <si>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</si>
  <si>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</si>
  <si>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</si>
  <si>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</si>
  <si>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</si>
  <si>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</si>
  <si>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</si>
  <si>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</si>
  <si>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</si>
  <si>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</si>
  <si>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</si>
  <si>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</si>
  <si>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</si>
  <si>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</si>
  <si>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</si>
  <si>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</si>
  <si>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</si>
  <si>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</si>
  <si>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</si>
  <si>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</si>
  <si>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</si>
  <si>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</si>
  <si>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</si>
  <si>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</si>
  <si>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</si>
  <si>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</si>
  <si>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</si>
  <si>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</si>
  <si>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</si>
  <si>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</si>
  <si>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</si>
  <si>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</si>
  <si>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</si>
  <si>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</si>
  <si>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</si>
  <si>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</si>
  <si>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</si>
  <si>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</si>
  <si>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</si>
  <si>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</si>
  <si>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</si>
  <si>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</si>
  <si>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</si>
  <si>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</si>
  <si>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</si>
  <si>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</si>
  <si>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</si>
  <si>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</si>
  <si>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</si>
  <si>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</si>
  <si>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</si>
  <si>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</si>
  <si>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</si>
  <si>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</si>
  <si>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</si>
  <si>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</si>
  <si>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</si>
  <si>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</si>
  <si>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</si>
  <si>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</si>
  <si>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</si>
  <si>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</si>
  <si>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</si>
  <si>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</si>
  <si>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</si>
  <si>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</si>
  <si>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</si>
  <si>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</si>
  <si>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</si>
  <si>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</si>
  <si>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</si>
  <si>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</si>
  <si>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</si>
  <si>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</si>
  <si>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</si>
  <si>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</si>
  <si>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</si>
  <si>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</si>
  <si>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</si>
  <si>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</si>
  <si>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</si>
  <si>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</si>
  <si>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</si>
  <si>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</si>
  <si>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</si>
  <si>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</si>
  <si>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</si>
  <si>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</si>
  <si>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</si>
  <si>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</si>
  <si>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</si>
  <si>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</si>
  <si>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</si>
  <si>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</si>
  <si>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</si>
  <si>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</si>
  <si>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</si>
  <si>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</si>
  <si>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</si>
  <si>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</si>
  <si>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</si>
  <si>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</si>
  <si>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</si>
  <si>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</si>
  <si>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</si>
  <si>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</si>
  <si>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</si>
  <si>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</si>
  <si>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</si>
  <si>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</si>
  <si>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</si>
  <si>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</si>
  <si>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</si>
  <si>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</si>
  <si>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</si>
  <si>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</si>
  <si>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</si>
  <si>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</si>
  <si>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</si>
  <si>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</si>
  <si>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</si>
  <si>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</si>
  <si>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</si>
  <si>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</si>
  <si>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</si>
  <si>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</si>
  <si>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</si>
  <si>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</si>
  <si>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</si>
  <si>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</si>
  <si>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</si>
  <si>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</si>
  <si>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</si>
  <si>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</si>
  <si>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</si>
  <si>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</si>
  <si>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</si>
  <si>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</si>
  <si>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</si>
  <si>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</si>
  <si>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</si>
  <si>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</si>
  <si>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</si>
  <si>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</si>
  <si>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</si>
  <si>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</si>
  <si>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</si>
  <si>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</si>
  <si>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</si>
  <si>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</si>
  <si>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</si>
  <si>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</si>
  <si>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</si>
  <si>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</si>
  <si>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</si>
  <si>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</si>
  <si>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</si>
  <si>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</si>
  <si>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</si>
  <si>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</si>
  <si>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</si>
  <si>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</si>
  <si>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</si>
  <si>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</si>
  <si>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</si>
  <si>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</si>
  <si>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</si>
  <si>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</si>
  <si>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</si>
  <si>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</si>
  <si>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</si>
  <si>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</si>
  <si>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</si>
  <si>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</si>
  <si>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</si>
  <si>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</si>
  <si>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</si>
  <si>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</si>
  <si>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</si>
  <si>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</si>
  <si>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</si>
  <si>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</si>
  <si>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</si>
  <si>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</si>
  <si>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</si>
  <si>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</si>
  <si>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</si>
  <si>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</si>
  <si>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</si>
  <si>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</si>
  <si>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</si>
  <si>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</si>
  <si>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</si>
  <si>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</si>
  <si>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</si>
  <si>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</si>
  <si>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</si>
  <si>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</si>
  <si>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</si>
  <si>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</si>
  <si>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</si>
  <si>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</si>
  <si>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</si>
  <si>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</si>
  <si>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</si>
  <si>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</si>
  <si>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</si>
  <si>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</si>
  <si>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</si>
  <si>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</si>
  <si>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</si>
  <si>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</si>
  <si>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</si>
  <si>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</si>
  <si>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</si>
  <si>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</si>
  <si>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</si>
  <si>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</si>
  <si>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</si>
  <si>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</si>
  <si>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</si>
  <si>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</si>
  <si>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</si>
  <si>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</si>
  <si>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</si>
  <si>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</si>
  <si>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</si>
  <si>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</si>
  <si>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</si>
  <si>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</si>
  <si>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</si>
  <si>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</si>
  <si>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</si>
  <si>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</si>
  <si>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</si>
  <si>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</si>
  <si>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</si>
  <si>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</si>
  <si>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</si>
  <si>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</si>
  <si>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</si>
  <si>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</si>
  <si>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</si>
  <si>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</si>
  <si>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</si>
  <si>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</si>
  <si>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</si>
  <si>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</si>
  <si>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</si>
  <si>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</si>
  <si>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</si>
  <si>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</si>
  <si>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</si>
  <si>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</si>
  <si>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</si>
  <si>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</si>
  <si>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</si>
  <si>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</si>
  <si>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</si>
  <si>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</si>
  <si>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</si>
  <si>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</si>
  <si>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</si>
  <si>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</si>
  <si>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</si>
  <si>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</si>
  <si>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</si>
  <si>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</si>
  <si>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</si>
  <si>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</si>
  <si>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</si>
  <si>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</si>
  <si>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</si>
  <si>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</si>
  <si>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</si>
  <si>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</si>
  <si>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</si>
  <si>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</si>
  <si>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</si>
  <si>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</si>
  <si>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</si>
  <si>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</si>
  <si>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</si>
  <si>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</si>
  <si>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</si>
  <si>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</si>
  <si>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</si>
  <si>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</si>
  <si>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</si>
  <si>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</si>
  <si>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</si>
  <si>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</si>
  <si>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</si>
  <si>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</si>
  <si>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</si>
  <si>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</si>
  <si>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</si>
  <si>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</si>
  <si>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</si>
  <si>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</si>
  <si>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</si>
  <si>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</si>
  <si>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</si>
  <si>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</si>
  <si>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</si>
  <si>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</si>
  <si>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</si>
  <si>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</si>
  <si>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</si>
  <si>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</si>
  <si>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</si>
  <si>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</si>
  <si>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</si>
  <si>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</si>
  <si>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</si>
  <si>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</si>
  <si>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</si>
  <si>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</si>
  <si>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</si>
  <si>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</si>
  <si>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</si>
  <si>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</si>
  <si>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</si>
  <si>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</si>
  <si>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</si>
  <si>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</si>
  <si>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</si>
  <si>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</si>
  <si>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</si>
  <si>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</si>
  <si>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</si>
  <si>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</si>
  <si>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</si>
  <si>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</si>
  <si>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</si>
  <si>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</si>
  <si>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</si>
  <si>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</si>
  <si>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</si>
  <si>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</si>
  <si>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</si>
  <si>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</si>
  <si>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</si>
  <si>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</si>
  <si>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</si>
  <si>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</si>
  <si>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</si>
  <si>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</si>
  <si>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</si>
  <si>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</si>
  <si>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</si>
  <si>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</si>
  <si>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</si>
  <si>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</si>
  <si>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</si>
  <si>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</si>
  <si>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</si>
  <si>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</si>
  <si>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</si>
  <si>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</si>
  <si>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</si>
  <si>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</si>
  <si>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</si>
  <si>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</si>
  <si>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</si>
  <si>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</si>
  <si>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</si>
  <si>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</si>
  <si>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</si>
  <si>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</si>
  <si>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</si>
  <si>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</si>
  <si>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</si>
  <si>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</si>
  <si>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</si>
  <si>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</si>
  <si>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</si>
  <si>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</si>
  <si>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</si>
  <si>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</si>
  <si>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</si>
  <si>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</si>
  <si>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</si>
  <si>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</si>
  <si>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</si>
  <si>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</si>
  <si>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</si>
  <si>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</si>
  <si>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</si>
  <si>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</si>
  <si>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</si>
  <si>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</si>
  <si>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</si>
  <si>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</si>
  <si>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</si>
  <si>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</si>
  <si>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</si>
  <si>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</si>
  <si>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</si>
  <si>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</si>
  <si>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</si>
  <si>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</si>
  <si>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</si>
  <si>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</si>
  <si>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</si>
  <si>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</si>
  <si>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</si>
  <si>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</si>
  <si>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</si>
  <si>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</si>
  <si>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</si>
  <si>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</si>
  <si>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</si>
  <si>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</si>
  <si>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</si>
  <si>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</si>
  <si>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</si>
  <si>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</si>
  <si>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</si>
  <si>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</si>
  <si>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</si>
  <si>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</si>
  <si>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</si>
  <si>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</si>
  <si>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</si>
  <si>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</si>
  <si>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</si>
  <si>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</si>
  <si>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</si>
  <si>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</si>
  <si>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</si>
  <si>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</si>
  <si>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</si>
  <si>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</si>
  <si>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</si>
  <si>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</si>
  <si>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</si>
  <si>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</si>
  <si>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</si>
  <si>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</si>
  <si>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</si>
  <si>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</si>
  <si>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</si>
  <si>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</si>
  <si>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</si>
  <si>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</si>
  <si>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</si>
  <si>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</si>
  <si>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</si>
  <si>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</si>
  <si>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</si>
  <si>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</si>
  <si>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</si>
  <si>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</si>
  <si>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</si>
  <si>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</si>
  <si>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</si>
  <si>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</si>
  <si>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</si>
  <si>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</si>
  <si>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</si>
  <si>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</si>
  <si>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</si>
  <si>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</si>
  <si>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</si>
  <si>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</si>
  <si>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</si>
  <si>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</si>
  <si>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</si>
  <si>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</si>
  <si>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</si>
  <si>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</si>
  <si>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</si>
  <si>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</si>
  <si>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</si>
  <si>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</si>
  <si>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</si>
  <si>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</si>
  <si>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</si>
  <si>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</si>
  <si>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</si>
  <si>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</si>
  <si>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</si>
  <si>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</si>
  <si>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</si>
  <si>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</si>
  <si>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</si>
  <si>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</si>
  <si>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</si>
  <si>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</si>
  <si>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</si>
  <si>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</si>
  <si>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</si>
  <si>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</si>
  <si>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</si>
  <si>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</si>
  <si>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</si>
  <si>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</si>
  <si>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</si>
  <si>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</si>
  <si>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</si>
  <si>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</si>
  <si>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</si>
  <si>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</si>
  <si>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</si>
  <si>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</si>
  <si>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</si>
  <si>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</si>
  <si>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</si>
  <si>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</si>
  <si>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</si>
  <si>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</si>
  <si>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</si>
  <si>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</si>
  <si>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</si>
  <si>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</si>
  <si>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</si>
  <si>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</si>
  <si>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</si>
  <si>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</si>
  <si>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</si>
  <si>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</si>
  <si>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</si>
  <si>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</si>
  <si>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</si>
  <si>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</si>
  <si>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</si>
  <si>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</si>
  <si>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</si>
  <si>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</si>
  <si>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</si>
  <si>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</si>
  <si>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</si>
  <si>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</si>
  <si>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</si>
  <si>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</si>
  <si>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</si>
  <si>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</si>
  <si>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</si>
  <si>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</si>
  <si>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</si>
  <si>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</si>
  <si>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</si>
  <si>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</si>
  <si>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</si>
  <si>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</si>
  <si>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</si>
  <si>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</si>
  <si>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</si>
  <si>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</si>
  <si>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</si>
  <si>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</si>
  <si>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</si>
  <si>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</si>
  <si>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</si>
  <si>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</si>
  <si>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</si>
  <si>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</si>
  <si>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</si>
  <si>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</si>
  <si>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</si>
  <si>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</si>
  <si>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</si>
  <si>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</si>
  <si>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</si>
  <si>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</si>
  <si>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</si>
  <si>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</si>
  <si>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</si>
  <si>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</si>
  <si>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</si>
  <si>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</si>
  <si>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</si>
  <si>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</si>
  <si>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</si>
  <si>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</si>
  <si>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</si>
  <si>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</si>
  <si>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</si>
  <si>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</si>
  <si>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</si>
  <si>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</si>
  <si>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</si>
  <si>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</si>
  <si>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</si>
  <si>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</si>
  <si>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</si>
  <si>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</si>
  <si>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</si>
  <si>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</si>
  <si>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</si>
  <si>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</si>
  <si>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</si>
  <si>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</si>
  <si>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</si>
  <si>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</si>
  <si>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</si>
  <si>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</si>
  <si>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</si>
  <si>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</si>
  <si>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</si>
  <si>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</si>
  <si>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</si>
  <si>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</si>
  <si>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</si>
  <si>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</si>
  <si>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</si>
  <si>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</si>
  <si>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</si>
  <si>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</si>
  <si>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</si>
  <si>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</si>
  <si>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</si>
  <si>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</si>
  <si>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</si>
  <si>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</si>
  <si>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</si>
  <si>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</si>
  <si>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</si>
  <si>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</si>
  <si>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</si>
  <si>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</si>
  <si>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</si>
  <si>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</si>
  <si>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</si>
  <si>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</si>
  <si>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</si>
  <si>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</si>
  <si>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</si>
  <si>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</si>
  <si>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</si>
  <si>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</si>
  <si>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</si>
  <si>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</si>
  <si>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</si>
  <si>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</si>
  <si>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</si>
  <si>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</si>
  <si>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</si>
  <si>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</si>
  <si>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</si>
  <si>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</si>
  <si>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</si>
  <si>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</si>
  <si>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</si>
  <si>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</si>
  <si>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</si>
  <si>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</si>
  <si>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</si>
  <si>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</si>
  <si>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</si>
  <si>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</si>
  <si>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</si>
  <si>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</si>
  <si>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</si>
  <si>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</si>
  <si>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</si>
  <si>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</si>
  <si>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</si>
  <si>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</si>
  <si>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</si>
  <si>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</si>
  <si>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</si>
  <si>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</si>
  <si>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</si>
  <si>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</si>
  <si>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</si>
  <si>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</si>
  <si>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</si>
  <si>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</si>
  <si>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</si>
  <si>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</si>
  <si>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</si>
  <si>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</si>
  <si>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</si>
  <si>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</si>
  <si>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</si>
  <si>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</si>
  <si>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</si>
  <si>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</si>
  <si>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</si>
  <si>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</si>
  <si>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</si>
  <si>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</si>
  <si>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</si>
  <si>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</si>
  <si>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</si>
  <si>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</si>
  <si>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</si>
  <si>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</si>
  <si>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</si>
  <si>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</si>
  <si>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</si>
  <si>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</si>
  <si>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</si>
  <si>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</si>
  <si>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</si>
  <si>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</si>
  <si>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</si>
  <si>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</si>
  <si>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</si>
  <si>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</si>
  <si>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</si>
  <si>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</si>
  <si>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</si>
  <si>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</si>
  <si>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</si>
  <si>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</si>
  <si>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</si>
  <si>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</si>
  <si>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</si>
  <si>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</si>
  <si>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</si>
  <si>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</si>
  <si>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</si>
  <si>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</si>
  <si>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</si>
  <si>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</si>
  <si>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</si>
  <si>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</si>
  <si>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</si>
  <si>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</si>
  <si>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</si>
  <si>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</si>
  <si>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</si>
  <si>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</si>
  <si>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</si>
  <si>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</si>
  <si>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</si>
  <si>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</si>
  <si>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</si>
  <si>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</si>
  <si>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</si>
  <si>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</si>
  <si>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</si>
  <si>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</si>
  <si>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</si>
  <si>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</si>
  <si>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</si>
  <si>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</si>
  <si>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</si>
  <si>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</si>
  <si>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</si>
  <si>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</si>
  <si>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</si>
  <si>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</si>
  <si>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</si>
  <si>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</si>
  <si>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</si>
  <si>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</si>
  <si>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</si>
  <si>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</si>
  <si>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</si>
  <si>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</si>
  <si>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</si>
  <si>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</si>
  <si>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</si>
  <si>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</si>
  <si>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</si>
  <si>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</si>
  <si>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</si>
  <si>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</si>
  <si>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</si>
  <si>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</si>
  <si>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</si>
  <si>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</si>
  <si>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</si>
  <si>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</si>
  <si>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</si>
  <si>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</si>
  <si>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</si>
  <si>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</si>
  <si>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</si>
  <si>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</si>
  <si>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</si>
  <si>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</si>
  <si>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</si>
  <si>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</si>
  <si>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</si>
  <si>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</si>
  <si>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</si>
  <si>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</si>
  <si>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</si>
  <si>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</si>
  <si>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</si>
  <si>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</si>
  <si>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</si>
  <si>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</si>
  <si>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</si>
  <si>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</si>
  <si>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</si>
  <si>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</si>
  <si>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</si>
  <si>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</si>
  <si>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</si>
  <si>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</si>
  <si>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</si>
  <si>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</si>
  <si>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</si>
  <si>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</si>
  <si>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</si>
  <si>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</si>
  <si>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</si>
  <si>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</si>
  <si>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</si>
  <si>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</si>
  <si>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</si>
  <si>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</si>
  <si>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</si>
  <si>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</si>
  <si>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</si>
  <si>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</si>
  <si>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</si>
  <si>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</si>
  <si>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</si>
  <si>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</si>
  <si>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</si>
  <si>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</si>
  <si>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</si>
  <si>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</si>
  <si>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</si>
  <si>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</si>
  <si>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</si>
  <si>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</si>
  <si>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</si>
  <si>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</si>
  <si>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</si>
  <si>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</si>
  <si>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</si>
  <si>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</si>
  <si>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</si>
  <si>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</si>
  <si>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</si>
  <si>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</si>
  <si>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</si>
  <si>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</si>
  <si>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</si>
  <si>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</si>
  <si>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</si>
  <si>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</si>
  <si>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</si>
  <si>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</si>
  <si>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</si>
  <si>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</si>
  <si>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</si>
  <si>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</si>
  <si>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</si>
  <si>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</si>
  <si>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</si>
  <si>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</si>
  <si>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</si>
  <si>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</si>
  <si>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</si>
  <si>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</si>
  <si>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</si>
  <si>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</si>
  <si>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</si>
  <si>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</si>
  <si>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</si>
  <si>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</si>
  <si>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</si>
  <si>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</si>
  <si>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</si>
  <si>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</si>
  <si>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</si>
  <si>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</si>
  <si>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</si>
  <si>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</si>
  <si>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</si>
  <si>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</si>
  <si>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</si>
  <si>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</si>
  <si>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</si>
  <si>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</si>
  <si>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</si>
  <si>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</si>
  <si>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</si>
  <si>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</si>
  <si>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</si>
  <si>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</si>
  <si>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</si>
  <si>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</si>
  <si>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</si>
  <si>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</si>
  <si>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</si>
  <si>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</si>
  <si>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</si>
  <si>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</si>
  <si>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</si>
  <si>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</si>
  <si>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</si>
  <si>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</si>
  <si>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</si>
  <si>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</si>
  <si>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</si>
  <si>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</si>
  <si>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</si>
  <si>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</si>
  <si>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</si>
  <si>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</si>
  <si>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</si>
  <si>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</si>
  <si>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</si>
  <si>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</si>
  <si>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</si>
  <si>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</si>
  <si>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</si>
  <si>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</si>
  <si>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</si>
  <si>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</si>
  <si>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</si>
  <si>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</si>
  <si>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</si>
  <si>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</si>
  <si>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</si>
  <si>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</si>
  <si>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</si>
  <si>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</si>
  <si>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</si>
  <si>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</si>
  <si>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</si>
  <si>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</si>
  <si>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</si>
  <si>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</si>
  <si>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</si>
  <si>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</si>
  <si>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</si>
  <si>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</si>
  <si>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</si>
  <si>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</si>
  <si>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</si>
  <si>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</si>
  <si>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</si>
  <si>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</si>
  <si>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</si>
  <si>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</si>
  <si>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</si>
  <si>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</si>
  <si>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</si>
  <si>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</si>
  <si>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</si>
  <si>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</si>
  <si>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</si>
  <si>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</si>
  <si>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</si>
  <si>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</si>
  <si>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</si>
  <si>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</si>
  <si>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</si>
  <si>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</si>
  <si>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</si>
  <si>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</si>
  <si>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</si>
  <si>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</si>
  <si>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</si>
  <si>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</si>
  <si>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</si>
  <si>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</si>
  <si>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</si>
  <si>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</si>
  <si>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</si>
  <si>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</si>
  <si>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</si>
  <si>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</si>
  <si>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</si>
  <si>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</si>
  <si>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</si>
  <si>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</si>
  <si>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</si>
  <si>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</si>
  <si>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</si>
  <si>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</si>
  <si>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</si>
  <si>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</si>
  <si>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</si>
  <si>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</si>
  <si>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</si>
  <si>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</si>
  <si>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</si>
  <si>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</si>
  <si>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</si>
  <si>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</si>
  <si>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</si>
  <si>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</si>
  <si>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</si>
  <si>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</si>
  <si>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</si>
  <si>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</si>
  <si>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</si>
  <si>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</si>
  <si>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</si>
  <si>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</si>
  <si>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</si>
  <si>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</si>
  <si>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</si>
  <si>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</si>
  <si>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</si>
  <si>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</si>
  <si>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</si>
  <si>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</si>
  <si>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</si>
  <si>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</si>
  <si>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</si>
  <si>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</si>
  <si>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</si>
  <si>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</si>
  <si>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</si>
  <si>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</si>
  <si>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</si>
  <si>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</si>
  <si>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</si>
  <si>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</si>
  <si>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</si>
  <si>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</si>
  <si>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</si>
  <si>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</si>
  <si>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</si>
  <si>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</si>
  <si>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</si>
  <si>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</si>
  <si>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</si>
  <si>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</si>
  <si>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</si>
  <si>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</si>
  <si>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</si>
  <si>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</si>
  <si>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</si>
  <si>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</si>
  <si>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</si>
  <si>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</si>
  <si>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</si>
  <si>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</si>
  <si>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</si>
  <si>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</si>
  <si>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</si>
  <si>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</si>
  <si>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</si>
  <si>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</si>
  <si>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</si>
  <si>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</si>
  <si>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</si>
  <si>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</si>
  <si>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</si>
  <si>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</si>
  <si>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</si>
  <si>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</si>
  <si>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</si>
  <si>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</si>
  <si>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</si>
  <si>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</si>
  <si>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</si>
  <si>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</si>
  <si>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</si>
  <si>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</si>
  <si>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</si>
  <si>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</si>
  <si>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</si>
  <si>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</si>
  <si>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</si>
  <si>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</si>
  <si>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</si>
  <si>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</si>
  <si>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</si>
  <si>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</si>
  <si>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</si>
  <si>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</si>
  <si>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</si>
  <si>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</si>
  <si>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</si>
  <si>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</si>
  <si>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</si>
  <si>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</si>
  <si>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</si>
  <si>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</si>
  <si>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</si>
  <si>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</si>
  <si>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</si>
  <si>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</si>
  <si>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</si>
  <si>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</si>
  <si>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</si>
  <si>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</si>
  <si>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</si>
  <si>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</si>
  <si>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</si>
  <si>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</si>
  <si>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</si>
  <si>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</si>
  <si>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</si>
  <si>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</si>
  <si>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</si>
  <si>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</si>
  <si>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</si>
  <si>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</si>
  <si>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</si>
  <si>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</si>
  <si>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</si>
  <si>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</si>
  <si>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</si>
  <si>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</si>
  <si>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</si>
  <si>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</si>
  <si>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</si>
  <si>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</si>
  <si>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</si>
  <si>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</si>
  <si>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</si>
  <si>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</si>
  <si>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</si>
  <si>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</si>
  <si>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</si>
  <si>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</si>
  <si>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</si>
  <si>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</si>
  <si>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</si>
  <si>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</si>
  <si>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</si>
  <si>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</si>
  <si>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</si>
  <si>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</si>
  <si>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</si>
  <si>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</si>
  <si>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</si>
  <si>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</si>
  <si>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</si>
  <si>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</si>
  <si>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</si>
  <si>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</si>
  <si>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</si>
  <si>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</si>
  <si>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</si>
  <si>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</si>
  <si>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</si>
  <si>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</si>
  <si>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</si>
  <si>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</si>
  <si>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</si>
  <si>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</si>
  <si>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</si>
  <si>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</si>
  <si>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</si>
  <si>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</si>
  <si>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</si>
  <si>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</si>
  <si>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</si>
  <si>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</si>
  <si>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</si>
  <si>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</si>
  <si>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</si>
  <si>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</si>
  <si>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</si>
  <si>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</si>
  <si>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</si>
  <si>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</si>
  <si>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</si>
  <si>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</si>
  <si>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</si>
  <si>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</si>
  <si>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</si>
  <si>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</si>
  <si>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</si>
  <si>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</si>
  <si>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</si>
  <si>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</si>
  <si>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</si>
  <si>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</si>
  <si>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</si>
  <si>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</si>
  <si>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</si>
  <si>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</si>
  <si>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</si>
  <si>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</si>
  <si>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</si>
  <si>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</si>
  <si>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</si>
  <si>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</si>
  <si>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</si>
  <si>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</si>
  <si>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</si>
  <si>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</si>
  <si>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</si>
  <si>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</si>
  <si>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</si>
  <si>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</si>
  <si>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</si>
  <si>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</si>
  <si>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</si>
  <si>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</si>
  <si>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</si>
  <si>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</si>
  <si>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</si>
  <si>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</si>
  <si>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</si>
  <si>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</si>
  <si>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</si>
  <si>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</si>
  <si>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</si>
  <si>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</si>
  <si>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</si>
  <si>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</si>
  <si>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</si>
  <si>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</si>
  <si>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</si>
  <si>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</si>
  <si>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</si>
  <si>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</si>
  <si>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</si>
  <si>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</si>
  <si>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</si>
  <si>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</si>
  <si>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</si>
  <si>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</si>
  <si>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</si>
  <si>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</si>
  <si>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</si>
  <si>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</si>
  <si>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</si>
  <si>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</si>
  <si>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</si>
  <si>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</si>
  <si>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</si>
  <si>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</si>
  <si>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</si>
  <si>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</si>
  <si>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</si>
  <si>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</si>
  <si>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</si>
  <si>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</si>
  <si>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</si>
  <si>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</si>
  <si>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</si>
  <si>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</si>
  <si>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</si>
  <si>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</si>
  <si>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</si>
  <si>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</si>
  <si>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</si>
  <si>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</si>
  <si>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</si>
  <si>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</si>
  <si>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</si>
  <si>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</si>
  <si>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</si>
  <si>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</si>
  <si>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</si>
  <si>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</si>
  <si>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</si>
  <si>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</si>
  <si>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</si>
  <si>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</si>
  <si>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</si>
  <si>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</si>
  <si>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</si>
  <si>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</si>
  <si>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</si>
  <si>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</si>
  <si>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</si>
  <si>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</si>
  <si>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</si>
  <si>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</si>
  <si>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</si>
  <si>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</si>
  <si>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</si>
  <si>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</si>
  <si>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</si>
  <si>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</si>
  <si>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</si>
  <si>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</si>
  <si>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</si>
  <si>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</si>
  <si>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</si>
  <si>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</si>
  <si>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</si>
  <si>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</si>
  <si>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</si>
  <si>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</si>
  <si>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</si>
  <si>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</si>
  <si>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</si>
  <si>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</si>
  <si>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</si>
  <si>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</si>
  <si>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</si>
  <si>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</si>
  <si>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</si>
  <si>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</si>
  <si>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</si>
  <si>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</si>
  <si>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</si>
  <si>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</si>
  <si>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</si>
  <si>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</si>
  <si>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</si>
  <si>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</si>
  <si>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</si>
  <si>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</si>
  <si>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</si>
  <si>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</si>
  <si>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</si>
  <si>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</si>
  <si>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</si>
  <si>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</si>
  <si>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</si>
  <si>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</si>
  <si>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</si>
  <si>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</si>
  <si>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</si>
  <si>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</si>
  <si>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</si>
  <si>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</si>
  <si>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</si>
  <si>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</si>
  <si>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</si>
  <si>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</si>
  <si>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</si>
  <si>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</si>
  <si>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</si>
  <si>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</si>
  <si>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</si>
  <si>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</si>
  <si>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</si>
  <si>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</si>
  <si>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</si>
  <si>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</si>
  <si>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</si>
  <si>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</si>
  <si>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</si>
  <si>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</si>
  <si>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</si>
  <si>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</si>
  <si>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</si>
  <si>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</si>
  <si>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</si>
  <si>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</si>
  <si>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</si>
  <si>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</si>
  <si>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</si>
  <si>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</si>
  <si>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</si>
  <si>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</si>
  <si>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</si>
  <si>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</si>
  <si>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</si>
  <si>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</si>
  <si>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</si>
  <si>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</si>
  <si>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</si>
  <si>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</si>
  <si>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</si>
  <si>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</si>
  <si>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</si>
  <si>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</si>
  <si>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</si>
  <si>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</si>
  <si>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</si>
  <si>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</si>
  <si>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</si>
  <si>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</si>
  <si>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</si>
  <si>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</si>
  <si>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</si>
  <si>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</si>
  <si>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</si>
  <si>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</si>
  <si>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</si>
  <si>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</si>
  <si>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</si>
  <si>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</si>
  <si>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</si>
  <si>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</si>
  <si>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</si>
  <si>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</si>
  <si>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</si>
  <si>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</si>
  <si>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</si>
  <si>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</si>
  <si>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</si>
  <si>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</si>
  <si>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</si>
  <si>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</si>
  <si>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</si>
  <si>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</si>
  <si>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</si>
  <si>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</si>
  <si>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</si>
  <si>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</si>
  <si>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</si>
  <si>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</si>
  <si>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</si>
  <si>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</si>
  <si>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</si>
  <si>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</si>
  <si>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</si>
  <si>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</si>
  <si>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</si>
  <si>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</si>
  <si>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</si>
  <si>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</si>
  <si>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</si>
  <si>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</si>
  <si>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</si>
  <si>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</si>
  <si>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</si>
  <si>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</si>
  <si>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</si>
  <si>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</si>
  <si>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</si>
  <si>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</si>
  <si>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</si>
  <si>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</si>
  <si>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</si>
  <si>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</si>
  <si>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</si>
  <si>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</si>
  <si>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</si>
  <si>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</si>
  <si>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</si>
  <si>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</si>
  <si>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</si>
  <si>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</si>
  <si>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</si>
  <si>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</si>
  <si>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</si>
  <si>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</si>
  <si>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</si>
  <si>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</si>
  <si>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</si>
  <si>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</si>
  <si>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</si>
  <si>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</si>
  <si>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</si>
  <si>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</si>
  <si>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</si>
  <si>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</si>
  <si>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</si>
  <si>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</si>
  <si>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</si>
  <si>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</si>
  <si>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</si>
  <si>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</si>
  <si>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</si>
  <si>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</si>
  <si>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</si>
  <si>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</si>
  <si>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</si>
  <si>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</si>
  <si>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</si>
  <si>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</si>
  <si>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</si>
  <si>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</si>
  <si>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</si>
  <si>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</si>
  <si>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</si>
  <si>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</si>
  <si>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</si>
  <si>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</si>
  <si>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</si>
  <si>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</si>
  <si>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</si>
  <si>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</si>
  <si>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</si>
  <si>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</si>
  <si>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</si>
  <si>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</si>
  <si>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</si>
  <si>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</si>
  <si>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</si>
  <si>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</si>
  <si>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</si>
  <si>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</si>
  <si>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</si>
  <si>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</si>
  <si>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</si>
  <si>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</si>
  <si>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</si>
  <si>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</si>
  <si>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</si>
  <si>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</si>
  <si>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</si>
  <si>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</si>
  <si>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</si>
  <si>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</si>
  <si>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</si>
  <si>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</si>
  <si>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</si>
  <si>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</si>
  <si>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</si>
  <si>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</si>
  <si>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</si>
  <si>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</si>
  <si>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</si>
  <si>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</si>
  <si>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</si>
  <si>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</si>
  <si>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</si>
  <si>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</si>
  <si>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</si>
  <si>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</si>
  <si>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</si>
  <si>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</si>
  <si>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</si>
  <si>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</si>
  <si>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</si>
  <si>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</si>
  <si>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</si>
  <si>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</si>
  <si>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</si>
  <si>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</si>
  <si>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</si>
  <si>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</si>
  <si>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</si>
  <si>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</si>
  <si>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</si>
  <si>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</si>
  <si>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</si>
  <si>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</si>
  <si>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</si>
  <si>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</si>
  <si>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</si>
  <si>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</si>
  <si>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</si>
  <si>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</si>
  <si>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</si>
  <si>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</si>
  <si>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</si>
  <si>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</si>
  <si>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</si>
  <si>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</si>
  <si>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</si>
  <si>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</si>
  <si>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</si>
  <si>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</si>
  <si>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</si>
  <si>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</si>
  <si>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</si>
  <si>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</si>
  <si>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</si>
  <si>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</si>
  <si>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</si>
  <si>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</si>
  <si>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</si>
  <si>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</si>
  <si>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</si>
  <si>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</si>
  <si>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</si>
  <si>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</si>
  <si>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</si>
  <si>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</si>
  <si>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</si>
  <si>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</si>
  <si>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</si>
  <si>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</si>
  <si>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</si>
  <si>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</si>
  <si>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</si>
  <si>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</si>
  <si>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</si>
  <si>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</si>
  <si>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</si>
  <si>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</si>
  <si>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</si>
  <si>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</si>
  <si>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</si>
  <si>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</si>
  <si>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</si>
  <si>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</si>
  <si>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</si>
  <si>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</si>
  <si>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</si>
  <si>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</si>
  <si>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</si>
  <si>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</si>
  <si>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</si>
  <si>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</si>
  <si>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</si>
  <si>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</si>
  <si>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</si>
  <si>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</si>
  <si>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</si>
  <si>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</si>
  <si>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</si>
  <si>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</si>
  <si>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</si>
  <si>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</si>
  <si>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</si>
  <si>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</si>
  <si>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</si>
  <si>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</si>
  <si>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</si>
  <si>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</si>
  <si>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</si>
  <si>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</si>
  <si>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</si>
  <si>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</si>
  <si>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</si>
  <si>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</si>
  <si>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</si>
  <si>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</si>
  <si>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</si>
  <si>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</si>
  <si>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</si>
  <si>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</si>
  <si>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</si>
  <si>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</si>
  <si>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</si>
  <si>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</si>
  <si>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</si>
  <si>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</si>
  <si>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</si>
  <si>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</si>
  <si>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</si>
  <si>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</si>
  <si>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</si>
  <si>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</si>
  <si>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</si>
  <si>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</si>
  <si>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</si>
  <si>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</si>
  <si>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</si>
  <si>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</si>
  <si>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</si>
  <si>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</si>
  <si>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</si>
  <si>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</si>
  <si>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</si>
  <si>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</si>
  <si>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</si>
  <si>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</si>
  <si>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</si>
  <si>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</si>
  <si>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</si>
  <si>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</si>
  <si>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</si>
  <si>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</si>
  <si>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</si>
  <si>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</si>
  <si>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</si>
  <si>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</si>
  <si>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</si>
  <si>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</si>
  <si>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</si>
  <si>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</si>
  <si>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</si>
  <si>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</si>
  <si>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</si>
  <si>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</si>
  <si>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</si>
  <si>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</si>
  <si>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</si>
  <si>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</si>
  <si>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</si>
  <si>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</si>
  <si>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</si>
  <si>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</si>
  <si>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</si>
  <si>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</si>
  <si>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</si>
  <si>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</si>
  <si>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</si>
  <si>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</si>
  <si>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</si>
  <si>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</si>
  <si>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</si>
  <si>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</si>
  <si>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</si>
  <si>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</si>
  <si>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</si>
  <si>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</si>
  <si>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</si>
  <si>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</si>
  <si>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</si>
  <si>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</si>
  <si>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</si>
  <si>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</si>
  <si>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</si>
  <si>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</si>
  <si>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</si>
  <si>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</si>
  <si>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</si>
  <si>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</si>
  <si>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</si>
  <si>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</si>
  <si>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</si>
  <si>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</si>
  <si>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</si>
  <si>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</si>
  <si>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</si>
  <si>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</si>
  <si>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</si>
  <si>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</si>
  <si>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</si>
  <si>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</si>
  <si>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</si>
  <si>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</si>
  <si>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</si>
  <si>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</si>
  <si>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</si>
  <si>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</si>
  <si>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</si>
  <si>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</si>
  <si>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</si>
  <si>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</si>
  <si>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</si>
  <si>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</si>
  <si>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</si>
  <si>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</si>
  <si>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</si>
  <si>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</si>
  <si>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</si>
  <si>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</si>
  <si>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</si>
  <si>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</si>
  <si>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</si>
  <si>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</si>
  <si>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</si>
  <si>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</si>
  <si>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</si>
  <si>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</si>
  <si>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</si>
  <si>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</si>
  <si>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</si>
  <si>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</si>
  <si>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</si>
  <si>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</si>
  <si>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</si>
  <si>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</si>
  <si>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</si>
  <si>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</si>
  <si>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</si>
  <si>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</si>
  <si>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</si>
  <si>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</si>
  <si>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</si>
  <si>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</si>
  <si>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</si>
  <si>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</si>
  <si>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</si>
  <si>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</si>
  <si>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</si>
  <si>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</si>
  <si>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</si>
  <si>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</si>
  <si>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</si>
  <si>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</si>
  <si>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</si>
  <si>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</si>
  <si>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</si>
  <si>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</si>
  <si>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</si>
  <si>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</si>
  <si>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</si>
  <si>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</si>
  <si>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</si>
  <si>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</si>
  <si>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</si>
  <si>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</si>
  <si>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</si>
  <si>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</si>
  <si>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</si>
  <si>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</si>
  <si>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</si>
  <si>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</si>
  <si>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</si>
  <si>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</si>
  <si>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</si>
  <si>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</si>
  <si>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</si>
  <si>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</si>
  <si>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</si>
  <si>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</si>
  <si>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</si>
  <si>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</si>
  <si>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</si>
  <si>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</si>
  <si>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</si>
  <si>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</si>
  <si>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</si>
  <si>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</si>
  <si>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</si>
  <si>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</si>
  <si>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</si>
  <si>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</si>
  <si>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</si>
  <si>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</si>
  <si>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</si>
  <si>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</si>
  <si>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</si>
  <si>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</si>
  <si>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</si>
  <si>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</si>
  <si>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</si>
  <si>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</si>
  <si>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</si>
  <si>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</si>
  <si>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</si>
  <si>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</si>
  <si>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</si>
  <si>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</si>
  <si>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</si>
  <si>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</si>
  <si>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</si>
  <si>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</si>
  <si>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</si>
  <si>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</si>
  <si>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</si>
  <si>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</si>
  <si>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</si>
  <si>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</si>
  <si>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</si>
  <si>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</si>
  <si>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</si>
  <si>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</si>
  <si>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</si>
  <si>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</si>
  <si>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</si>
  <si>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</si>
  <si>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</si>
  <si>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</si>
  <si>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</si>
  <si>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</si>
  <si>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</si>
  <si>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</si>
  <si>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</si>
  <si>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</si>
  <si>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</si>
  <si>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</si>
  <si>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</si>
  <si>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</si>
  <si>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</si>
  <si>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</si>
  <si>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</si>
  <si>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</si>
  <si>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</si>
  <si>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</si>
  <si>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</si>
  <si>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</si>
  <si>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</si>
  <si>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</si>
  <si>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</si>
  <si>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</si>
  <si>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</si>
  <si>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</si>
  <si>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</si>
  <si>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</si>
  <si>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</si>
  <si>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</si>
  <si>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</si>
  <si>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</si>
  <si>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</si>
  <si>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</si>
  <si>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</si>
  <si>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</si>
  <si>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</si>
  <si>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</si>
  <si>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</si>
  <si>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</si>
  <si>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</si>
  <si>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</si>
  <si>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</si>
  <si>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</si>
  <si>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</si>
  <si>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</si>
  <si>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</si>
  <si>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</si>
  <si>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</si>
  <si>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</si>
  <si>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</si>
  <si>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</si>
  <si>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</si>
  <si>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</si>
  <si>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</si>
  <si>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</si>
  <si>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</si>
  <si>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</si>
  <si>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</si>
  <si>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</si>
  <si>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</si>
  <si>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</si>
  <si>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</si>
  <si>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</si>
  <si>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</si>
  <si>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</si>
  <si>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</si>
  <si>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</si>
  <si>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</si>
  <si>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</si>
  <si>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</si>
  <si>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</si>
  <si>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</si>
  <si>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</si>
  <si>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</si>
  <si>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</si>
  <si>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</si>
  <si>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</si>
  <si>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</si>
  <si>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</si>
  <si>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</si>
  <si>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</si>
  <si>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</si>
  <si>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</si>
  <si>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</si>
  <si>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</si>
  <si>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</si>
  <si>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</si>
  <si>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</si>
  <si>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</si>
  <si>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</si>
  <si>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</si>
  <si>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</si>
  <si>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</si>
  <si>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</si>
  <si>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</si>
  <si>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</si>
  <si>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</si>
  <si>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</si>
  <si>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</si>
  <si>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</si>
  <si>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</si>
  <si>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</si>
  <si>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</si>
  <si>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</si>
  <si>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</si>
  <si>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</si>
  <si>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</si>
  <si>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</si>
  <si>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</si>
  <si>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</si>
  <si>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</si>
  <si>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</si>
  <si>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</si>
  <si>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</si>
  <si>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</si>
  <si>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</si>
  <si>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</si>
  <si>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</si>
  <si>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</si>
  <si>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</si>
  <si>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</si>
  <si>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</si>
  <si>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</si>
  <si>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</si>
  <si>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</si>
  <si>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</si>
  <si>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</si>
  <si>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</si>
  <si>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</si>
  <si>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</si>
  <si>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</si>
  <si>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</si>
  <si>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</si>
  <si>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</si>
  <si>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</si>
  <si>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</si>
  <si>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</si>
  <si>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</si>
  <si>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</si>
  <si>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</si>
  <si>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</si>
  <si>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</si>
  <si>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</si>
  <si>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</si>
  <si>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</si>
  <si>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</si>
  <si>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</si>
  <si>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</si>
  <si>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</si>
  <si>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</si>
  <si>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</si>
  <si>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</si>
  <si>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</si>
  <si>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</si>
  <si>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</si>
  <si>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</si>
  <si>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</si>
  <si>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</si>
  <si>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</si>
  <si>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</si>
  <si>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</si>
  <si>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</si>
  <si>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</si>
  <si>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</si>
  <si>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</si>
  <si>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</si>
  <si>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</si>
  <si>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</si>
  <si>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</si>
  <si>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</si>
  <si>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</si>
  <si>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</si>
  <si>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</si>
  <si>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</si>
  <si>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</si>
  <si>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</si>
  <si>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</si>
  <si>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</si>
  <si>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</si>
  <si>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</si>
  <si>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</si>
  <si>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</si>
  <si>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</si>
  <si>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</si>
  <si>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</si>
  <si>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</si>
  <si>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</si>
  <si>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</si>
  <si>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</si>
  <si>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</si>
  <si>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</si>
  <si>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</si>
  <si>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</si>
  <si>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</si>
  <si>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</si>
  <si>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</si>
  <si>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</si>
  <si>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</si>
  <si>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</si>
  <si>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</si>
  <si>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</si>
  <si>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</si>
  <si>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</si>
  <si>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</si>
  <si>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</si>
  <si>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</si>
  <si>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</si>
  <si>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</si>
  <si>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</si>
  <si>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</si>
  <si>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</si>
  <si>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</si>
  <si>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</si>
  <si>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</si>
  <si>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</si>
  <si>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</si>
  <si>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</si>
  <si>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</si>
  <si>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</si>
  <si>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</si>
  <si>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</si>
  <si>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</si>
  <si>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</si>
  <si>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</si>
  <si>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</si>
  <si>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</si>
  <si>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</si>
  <si>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</si>
  <si>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</si>
  <si>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</si>
  <si>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</si>
  <si>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</si>
  <si>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</si>
  <si>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</si>
  <si>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</si>
  <si>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</si>
  <si>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</si>
  <si>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</si>
  <si>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</si>
  <si>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</si>
  <si>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</si>
  <si>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</si>
  <si>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</si>
  <si>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</si>
  <si>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</si>
  <si>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</si>
  <si>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</si>
  <si>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</si>
  <si>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</si>
  <si>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</si>
  <si>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</si>
  <si>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</si>
  <si>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</si>
  <si>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</si>
  <si>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</si>
  <si>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</si>
  <si>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</si>
  <si>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</si>
  <si>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</si>
  <si>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</si>
  <si>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</si>
  <si>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</si>
  <si>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</si>
  <si>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</si>
  <si>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</si>
  <si>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</si>
  <si>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</si>
  <si>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</si>
  <si>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</si>
  <si>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</si>
  <si>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</si>
  <si>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</si>
  <si>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</si>
  <si>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</si>
  <si>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</si>
  <si>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</si>
  <si>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</si>
  <si>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</si>
  <si>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</si>
  <si>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</si>
  <si>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</si>
  <si>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</si>
  <si>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</si>
  <si>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</si>
  <si>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</si>
  <si>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</si>
  <si>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</si>
  <si>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</si>
  <si>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</si>
  <si>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</si>
  <si>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</si>
  <si>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</si>
  <si>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</si>
  <si>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</si>
  <si>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</si>
  <si>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</si>
  <si>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</si>
  <si>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</si>
  <si>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</si>
  <si>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</si>
  <si>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</si>
  <si>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</si>
  <si>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</si>
  <si>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</si>
  <si>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</si>
  <si>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</si>
  <si>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</si>
  <si>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</si>
  <si>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</si>
  <si>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</si>
  <si>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</si>
  <si>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</si>
  <si>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</si>
  <si>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</si>
  <si>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</si>
  <si>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</si>
  <si>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</si>
  <si>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</si>
  <si>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</si>
  <si>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</si>
  <si>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</si>
  <si>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</si>
  <si>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</si>
  <si>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</si>
  <si>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</si>
  <si>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</si>
  <si>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</si>
  <si>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</si>
  <si>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</si>
  <si>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</si>
  <si>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</si>
  <si>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</si>
  <si>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</si>
  <si>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</si>
  <si>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</si>
  <si>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</si>
  <si>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</si>
  <si>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</si>
  <si>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</si>
  <si>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</si>
  <si>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</si>
  <si>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</si>
  <si>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</si>
  <si>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</si>
  <si>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</si>
  <si>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</si>
  <si>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</si>
  <si>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</si>
  <si>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</si>
  <si>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</si>
  <si>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</si>
  <si>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</si>
  <si>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</si>
  <si>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</si>
  <si>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</si>
  <si>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</si>
  <si>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</si>
  <si>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</si>
  <si>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</si>
  <si>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</si>
  <si>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</si>
  <si>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</si>
  <si>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</si>
  <si>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</si>
  <si>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</si>
  <si>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</si>
  <si>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</si>
  <si>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</si>
  <si>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</si>
  <si>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</si>
  <si>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</si>
  <si>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</si>
  <si>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</si>
  <si>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</si>
  <si>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</si>
  <si>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</si>
  <si>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</si>
  <si>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</si>
  <si>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</si>
  <si>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</si>
  <si>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</si>
  <si>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</si>
  <si>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</si>
  <si>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</si>
  <si>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</si>
  <si>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</si>
  <si>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</si>
  <si>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</si>
  <si>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</si>
  <si>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</si>
  <si>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</si>
  <si>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</si>
  <si>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</si>
  <si>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</si>
  <si>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</si>
  <si>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</si>
  <si>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</si>
  <si>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</si>
  <si>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</si>
  <si>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</si>
  <si>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</si>
  <si>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</si>
  <si>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</si>
  <si>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</si>
  <si>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</si>
  <si>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</si>
  <si>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</si>
  <si>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</si>
  <si>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</si>
  <si>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</si>
  <si>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</si>
  <si>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</si>
  <si>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</si>
  <si>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</si>
  <si>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</si>
  <si>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</si>
  <si>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</si>
  <si>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</si>
  <si>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</si>
  <si>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</si>
  <si>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</si>
  <si>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</si>
  <si>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</si>
  <si>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</si>
  <si>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</si>
  <si>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</si>
  <si>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</si>
  <si>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</si>
  <si>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</si>
  <si>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</si>
  <si>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</si>
  <si>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</si>
  <si>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</si>
  <si>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</si>
  <si>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</si>
  <si>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</si>
  <si>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</si>
  <si>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</si>
  <si>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</si>
  <si>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</si>
  <si>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</si>
  <si>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</si>
  <si>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</si>
  <si>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</si>
  <si>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</si>
  <si>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</si>
  <si>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</si>
  <si>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</si>
  <si>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</si>
  <si>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</si>
  <si>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</si>
  <si>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</si>
  <si>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</si>
  <si>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</si>
  <si>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</si>
  <si>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</si>
  <si>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</si>
  <si>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</si>
  <si>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</si>
  <si>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</si>
  <si>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</si>
  <si>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</si>
  <si>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</si>
  <si>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</si>
  <si>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</si>
  <si>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</si>
  <si>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</si>
  <si>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</si>
  <si>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</si>
  <si>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</si>
  <si>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</si>
  <si>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</si>
  <si>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</si>
  <si>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</si>
  <si>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</si>
  <si>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</si>
  <si>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</si>
  <si>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</si>
  <si>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</si>
  <si>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</si>
  <si>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</si>
  <si>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</si>
  <si>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</si>
  <si>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</si>
  <si>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</si>
  <si>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</si>
  <si>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</si>
  <si>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</si>
  <si>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</si>
  <si>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</si>
  <si>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</si>
  <si>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</si>
  <si>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</si>
  <si>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</si>
  <si>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</si>
  <si>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</si>
  <si>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</si>
  <si>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</si>
  <si>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</si>
  <si>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</si>
  <si>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</si>
  <si>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</si>
  <si>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</si>
  <si>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</si>
  <si>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</si>
  <si>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</si>
  <si>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</si>
  <si>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</si>
  <si>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</si>
  <si>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</si>
  <si>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</si>
  <si>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</si>
  <si>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</si>
  <si>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</si>
  <si>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</si>
  <si>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</si>
  <si>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</si>
  <si>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</si>
  <si>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</si>
  <si>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</si>
  <si>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</si>
  <si>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</si>
  <si>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</si>
  <si>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</si>
  <si>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</si>
  <si>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</si>
  <si>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</si>
  <si>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</si>
  <si>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</si>
  <si>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</si>
  <si>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</si>
  <si>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</si>
  <si>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</si>
  <si>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</si>
  <si>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</si>
  <si>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</si>
  <si>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</si>
  <si>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</si>
  <si>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</si>
  <si>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</si>
  <si>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</si>
  <si>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</si>
  <si>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</si>
  <si>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</si>
  <si>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</si>
  <si>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</si>
  <si>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</si>
  <si>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</si>
  <si>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</si>
  <si>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</si>
  <si>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</si>
  <si>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</si>
  <si>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</si>
  <si>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</si>
  <si>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</si>
  <si>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</si>
  <si>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</si>
  <si>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</si>
  <si>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</si>
  <si>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</si>
  <si>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</si>
  <si>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</si>
  <si>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</si>
  <si>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</si>
  <si>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</si>
  <si>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</si>
  <si>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</si>
  <si>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</si>
  <si>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</si>
  <si>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</si>
  <si>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</si>
  <si>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</si>
  <si>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</si>
  <si>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</si>
  <si>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</si>
  <si>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</si>
  <si>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</si>
  <si>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</si>
  <si>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</si>
  <si>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</si>
  <si>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</si>
  <si>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</si>
  <si>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</si>
  <si>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</si>
  <si>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</si>
  <si>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</si>
  <si>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</si>
  <si>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</si>
  <si>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</si>
  <si>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</si>
  <si>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</si>
  <si>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</si>
  <si>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</si>
  <si>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</si>
  <si>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</si>
  <si>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</si>
  <si>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</si>
  <si>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</si>
  <si>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</si>
  <si>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</si>
  <si>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</si>
  <si>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</si>
  <si>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</si>
  <si>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</si>
  <si>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</si>
  <si>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</si>
  <si>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</si>
  <si>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</si>
  <si>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</si>
  <si>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</si>
  <si>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</si>
  <si>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</si>
  <si>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</si>
  <si>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</si>
  <si>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</si>
  <si>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</si>
  <si>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</si>
  <si>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</si>
  <si>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</si>
  <si>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</si>
  <si>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</si>
  <si>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</si>
  <si>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</si>
  <si>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</si>
  <si>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</si>
  <si>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</si>
  <si>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</si>
  <si>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</si>
  <si>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</si>
  <si>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</si>
  <si>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</si>
  <si>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</si>
  <si>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</si>
  <si>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</si>
  <si>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</si>
  <si>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</si>
  <si>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</si>
  <si>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</si>
  <si>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</si>
  <si>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</si>
  <si>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</si>
  <si>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</si>
  <si>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</si>
  <si>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</si>
  <si>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</si>
  <si>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</si>
  <si>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</si>
  <si>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</si>
  <si>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</si>
  <si>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</si>
  <si>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</si>
  <si>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</si>
  <si>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</si>
  <si>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</si>
  <si>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</si>
  <si>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</si>
  <si>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</si>
  <si>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</si>
  <si>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</si>
  <si>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</si>
  <si>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</si>
  <si>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</si>
  <si>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</si>
  <si>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</si>
  <si>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</si>
  <si>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</si>
  <si>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</si>
  <si>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</si>
  <si>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</si>
  <si>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</si>
  <si>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</si>
  <si>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</si>
  <si>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</si>
  <si>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</si>
  <si>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</si>
  <si>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</si>
  <si>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</si>
  <si>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</si>
  <si>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</si>
  <si>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</si>
  <si>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</si>
  <si>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</si>
  <si>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</si>
  <si>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</si>
  <si>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</si>
  <si>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</si>
  <si>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</si>
  <si>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</si>
  <si>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</si>
  <si>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</si>
  <si>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</si>
  <si>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</si>
  <si>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</si>
  <si>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</si>
  <si>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</si>
  <si>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</si>
  <si>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</si>
  <si>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</si>
  <si>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</si>
  <si>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</si>
  <si>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</si>
  <si>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</si>
  <si>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</si>
  <si>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</si>
  <si>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</si>
  <si>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</si>
  <si>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</si>
  <si>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</si>
  <si>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</si>
  <si>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</si>
  <si>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</si>
  <si>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</si>
  <si>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</si>
  <si>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</si>
  <si>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</si>
  <si>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</si>
  <si>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</si>
  <si>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</si>
  <si>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</si>
  <si>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</si>
  <si>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</si>
  <si>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</si>
  <si>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</si>
  <si>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</si>
  <si>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</si>
  <si>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</si>
  <si>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</si>
  <si>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</si>
  <si>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</si>
  <si>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</si>
  <si>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</si>
  <si>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</si>
  <si>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</si>
  <si>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</si>
  <si>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</si>
  <si>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</si>
  <si>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</si>
  <si>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</si>
  <si>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</si>
  <si>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</si>
  <si>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</si>
  <si>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</si>
  <si>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</si>
  <si>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</si>
  <si>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</si>
  <si>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</si>
  <si>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</si>
  <si>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</si>
  <si>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</si>
  <si>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</si>
  <si>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</si>
  <si>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</si>
  <si>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</si>
  <si>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</si>
  <si>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</si>
  <si>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</si>
  <si>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</si>
  <si>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</si>
  <si>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</si>
  <si>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</si>
  <si>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</si>
  <si>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</si>
  <si>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</si>
  <si>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</si>
  <si>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</si>
  <si>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</si>
  <si>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</si>
  <si>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</si>
  <si>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</si>
  <si>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</si>
  <si>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</si>
  <si>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</si>
  <si>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</si>
  <si>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</si>
  <si>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</si>
  <si>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</si>
  <si>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</si>
  <si>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</si>
  <si>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</si>
  <si>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</si>
  <si>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</si>
  <si>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</si>
  <si>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</si>
  <si>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</si>
  <si>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</si>
  <si>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</si>
  <si>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</si>
  <si>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</si>
  <si>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</si>
  <si>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</si>
  <si>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</si>
  <si>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</si>
  <si>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</si>
  <si>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</si>
  <si>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</si>
  <si>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</si>
  <si>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</si>
  <si>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</si>
  <si>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</si>
  <si>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</si>
  <si>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</si>
  <si>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</si>
  <si>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</si>
  <si>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</si>
  <si>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</si>
  <si>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</si>
  <si>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</si>
  <si>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</si>
  <si>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</si>
  <si>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</si>
  <si>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</si>
  <si>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</si>
  <si>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</si>
  <si>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</si>
  <si>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</si>
  <si>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</si>
  <si>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</si>
  <si>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</si>
  <si>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</si>
  <si>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</si>
  <si>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</si>
  <si>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</si>
  <si>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</si>
  <si>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</si>
  <si>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</si>
  <si>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</si>
  <si>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</si>
  <si>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</si>
  <si>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</si>
  <si>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</si>
  <si>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</si>
  <si>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</si>
  <si>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</si>
  <si>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</si>
  <si>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</si>
  <si>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</si>
  <si>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</si>
  <si>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</si>
  <si>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</si>
  <si>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</si>
  <si>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</si>
  <si>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</si>
  <si>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</si>
  <si>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</si>
  <si>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</si>
  <si>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</si>
  <si>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</si>
  <si>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</si>
  <si>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</si>
  <si>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</si>
  <si>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</si>
  <si>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</si>
  <si>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</si>
  <si>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</si>
  <si>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</si>
  <si>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</si>
  <si>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</si>
  <si>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</si>
  <si>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</si>
  <si>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</si>
  <si>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</si>
  <si>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</si>
  <si>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</si>
  <si>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</si>
  <si>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</si>
  <si>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</si>
  <si>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</si>
  <si>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</si>
  <si>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</si>
  <si>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</si>
  <si>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</si>
  <si>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</si>
  <si>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</si>
  <si>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</si>
  <si>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</si>
  <si>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</si>
  <si>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</si>
  <si>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</si>
  <si>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</si>
  <si>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</si>
  <si>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</si>
  <si>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</si>
  <si>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</si>
  <si>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</si>
  <si>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</si>
  <si>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</si>
  <si>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</si>
  <si>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</si>
  <si>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</si>
  <si>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</si>
  <si>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</si>
  <si>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</si>
  <si>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</si>
  <si>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</si>
  <si>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</si>
  <si>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</si>
  <si>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</si>
  <si>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</si>
  <si>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</si>
  <si>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</si>
  <si>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</si>
  <si>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</si>
  <si>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</si>
  <si>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</si>
  <si>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</si>
  <si>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</si>
  <si>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</si>
  <si>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</si>
  <si>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</si>
  <si>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</si>
  <si>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</si>
  <si>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</si>
  <si>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</si>
  <si>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</si>
  <si>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</si>
  <si>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</si>
  <si>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</si>
  <si>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</si>
  <si>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</si>
  <si>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</si>
  <si>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</si>
  <si>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</si>
  <si>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</si>
  <si>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</si>
  <si>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</si>
  <si>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</si>
  <si>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</si>
  <si>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</si>
  <si>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</si>
  <si>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</si>
  <si>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</si>
  <si>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</si>
  <si>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</si>
  <si>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</si>
  <si>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</si>
  <si>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</si>
  <si>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</si>
  <si>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</si>
  <si>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</si>
  <si>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</si>
  <si>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</si>
  <si>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</si>
  <si>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</si>
  <si>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</si>
  <si>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</si>
  <si>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</si>
  <si>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</si>
  <si>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</si>
  <si>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</si>
  <si>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</si>
  <si>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</si>
  <si>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</si>
  <si>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</si>
  <si>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</si>
  <si>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</si>
  <si>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</si>
  <si>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</si>
  <si>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</si>
  <si>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</si>
  <si>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</si>
  <si>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</si>
  <si>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</si>
  <si>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</si>
  <si>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</si>
  <si>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</si>
  <si>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</si>
  <si>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</si>
  <si>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</si>
  <si>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</si>
  <si>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</si>
  <si>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</si>
  <si>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</si>
  <si>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</si>
  <si>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</si>
  <si>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</si>
  <si>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</si>
  <si>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</si>
  <si>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</si>
  <si>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</si>
  <si>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</si>
  <si>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</si>
  <si>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</si>
  <si>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</si>
  <si>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</si>
  <si>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</si>
  <si>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</si>
  <si>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</si>
  <si>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</si>
  <si>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</si>
  <si>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</si>
  <si>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</si>
  <si>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</si>
  <si>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</si>
  <si>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</si>
  <si>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</si>
  <si>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</si>
  <si>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</si>
  <si>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</si>
  <si>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</si>
  <si>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</si>
  <si>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</si>
  <si>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</si>
  <si>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</si>
  <si>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</si>
  <si>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</si>
  <si>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</si>
  <si>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</si>
  <si>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</si>
  <si>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</si>
  <si>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</si>
  <si>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</si>
  <si>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</si>
  <si>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</si>
  <si>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</si>
  <si>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</si>
  <si>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</si>
  <si>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</si>
  <si>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</si>
  <si>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</si>
  <si>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</si>
  <si>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</si>
  <si>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</si>
  <si>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</si>
  <si>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</si>
  <si>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</si>
  <si>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</si>
  <si>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</si>
  <si>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</si>
  <si>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</si>
  <si>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</si>
  <si>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</si>
  <si>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</si>
  <si>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</si>
  <si>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</si>
  <si>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</si>
  <si>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</si>
  <si>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</si>
  <si>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</si>
  <si>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</si>
  <si>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</si>
  <si>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</si>
  <si>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</si>
  <si>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</si>
  <si>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</si>
  <si>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</si>
  <si>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</si>
  <si>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</si>
  <si>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</si>
  <si>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</si>
  <si>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</si>
  <si>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</si>
  <si>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</si>
  <si>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</si>
  <si>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</si>
  <si>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</si>
  <si>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</si>
  <si>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</si>
  <si>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</si>
  <si>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</si>
  <si>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</si>
  <si>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</si>
  <si>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</si>
  <si>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</si>
  <si>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</si>
  <si>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</si>
  <si>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</si>
  <si>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</si>
  <si>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</si>
  <si>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</si>
  <si>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</si>
  <si>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</si>
  <si>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</si>
  <si>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</si>
  <si>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</si>
  <si>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</si>
  <si>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</si>
  <si>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</si>
  <si>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</si>
  <si>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</si>
  <si>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</si>
  <si>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</si>
  <si>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</si>
  <si>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</si>
  <si>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</si>
  <si>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</si>
  <si>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</si>
  <si>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</si>
  <si>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</si>
  <si>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</si>
  <si>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</si>
  <si>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</si>
  <si>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</si>
  <si>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</si>
  <si>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</si>
  <si>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</si>
  <si>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</si>
  <si>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</si>
  <si>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</si>
  <si>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</si>
  <si>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</si>
  <si>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</si>
  <si>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</si>
  <si>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</si>
  <si>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</si>
  <si>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</si>
  <si>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</si>
  <si>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</si>
  <si>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</si>
  <si>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</si>
  <si>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</si>
  <si>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</si>
  <si>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</si>
  <si>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</si>
  <si>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</si>
  <si>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</si>
  <si>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</si>
  <si>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</si>
  <si>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</si>
  <si>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</si>
  <si>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</si>
  <si>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</si>
  <si>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</si>
  <si>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</si>
  <si>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</si>
  <si>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</si>
  <si>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</si>
  <si>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</si>
  <si>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</si>
  <si>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</si>
  <si>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</si>
  <si>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</si>
  <si>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</si>
  <si>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</si>
  <si>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</si>
  <si>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</si>
  <si>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</si>
  <si>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</si>
  <si>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</si>
  <si>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</si>
  <si>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</si>
  <si>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</si>
  <si>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</si>
  <si>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</si>
  <si>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</si>
  <si>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</si>
  <si>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</si>
  <si>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</si>
  <si>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</si>
  <si>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</si>
  <si>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</si>
  <si>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</si>
  <si>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</si>
  <si>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</si>
  <si>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</si>
  <si>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</si>
  <si>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</si>
  <si>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</si>
  <si>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</si>
  <si>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</si>
  <si>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</si>
  <si>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</si>
  <si>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</si>
  <si>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</si>
  <si>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</si>
  <si>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</si>
  <si>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</si>
  <si>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</si>
  <si>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</si>
  <si>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</si>
  <si>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</si>
  <si>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</si>
  <si>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</si>
  <si>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</si>
  <si>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</si>
  <si>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</si>
  <si>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</si>
  <si>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</si>
  <si>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</si>
  <si>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</si>
  <si>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</si>
  <si>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</si>
  <si>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</si>
  <si>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</si>
  <si>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</si>
  <si>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</si>
  <si>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</si>
  <si>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</si>
  <si>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</si>
  <si>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</si>
  <si>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</si>
  <si>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</si>
  <si>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</si>
  <si>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</si>
  <si>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</si>
  <si>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</si>
  <si>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</si>
  <si>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</si>
  <si>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</si>
  <si>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</si>
  <si>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</si>
  <si>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</si>
  <si>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</si>
  <si>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</si>
  <si>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</si>
  <si>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</si>
  <si>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</si>
  <si>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</si>
  <si>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</si>
  <si>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</si>
  <si>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</si>
  <si>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</si>
  <si>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</si>
  <si>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</si>
  <si>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</si>
  <si>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</si>
  <si>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</si>
  <si>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</si>
  <si>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</si>
  <si>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</si>
  <si>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</si>
  <si>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</si>
  <si>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</si>
  <si>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</si>
  <si>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</si>
  <si>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</si>
  <si>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</si>
  <si>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</si>
  <si>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</si>
  <si>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</si>
  <si>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</si>
  <si>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</si>
  <si>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</si>
  <si>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</si>
  <si>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</si>
  <si>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</si>
  <si>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</si>
  <si>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</si>
  <si>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</si>
  <si>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</si>
  <si>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</si>
  <si>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</si>
  <si>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</si>
  <si>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</si>
  <si>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</si>
  <si>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</si>
  <si>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</si>
  <si>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</si>
  <si>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</si>
  <si>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</si>
  <si>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</si>
  <si>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</si>
  <si>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</si>
  <si>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</si>
  <si>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</si>
  <si>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</si>
  <si>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</si>
  <si>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</si>
  <si>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</si>
  <si>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</si>
  <si>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</si>
  <si>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</si>
  <si>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</si>
  <si>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</si>
  <si>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</si>
  <si>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</si>
  <si>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</si>
  <si>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</si>
  <si>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</si>
  <si>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</si>
  <si>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</si>
  <si>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</si>
  <si>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</si>
  <si>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</si>
  <si>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</si>
  <si>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</si>
  <si>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</si>
  <si>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</si>
  <si>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</si>
  <si>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</si>
  <si>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</si>
  <si>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</si>
  <si>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</si>
  <si>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</si>
  <si>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</si>
  <si>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</si>
  <si>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</si>
  <si>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</si>
  <si>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</si>
  <si>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</si>
  <si>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</si>
  <si>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</si>
  <si>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</si>
  <si>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</si>
  <si>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</si>
  <si>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</si>
  <si>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</si>
  <si>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</si>
  <si>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</si>
  <si>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</si>
  <si>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</si>
  <si>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</si>
  <si>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</si>
  <si>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</si>
  <si>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</si>
  <si>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</si>
  <si>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</si>
  <si>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</si>
  <si>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</si>
  <si>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</si>
  <si>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</si>
  <si>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</si>
  <si>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</si>
  <si>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</si>
  <si>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</si>
  <si>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</si>
  <si>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</si>
  <si>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</si>
  <si>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</si>
  <si>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</si>
  <si>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</si>
  <si>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</si>
  <si>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</si>
  <si>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</si>
  <si>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</si>
  <si>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</si>
  <si>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</si>
  <si>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</si>
  <si>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</si>
  <si>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</si>
  <si>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</si>
  <si>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</si>
  <si>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</si>
  <si>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</si>
  <si>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</si>
  <si>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</si>
  <si>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</si>
  <si>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</si>
  <si>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</si>
  <si>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</si>
  <si>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</si>
  <si>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</si>
  <si>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</si>
  <si>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</si>
  <si>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</si>
  <si>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</si>
  <si>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</si>
  <si>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</si>
  <si>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</si>
  <si>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</si>
  <si>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</si>
  <si>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</si>
  <si>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</si>
  <si>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</si>
  <si>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</si>
  <si>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</si>
  <si>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</si>
  <si>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</si>
  <si>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</si>
  <si>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</si>
  <si>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</si>
  <si>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</si>
  <si>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</si>
  <si>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</si>
  <si>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</si>
  <si>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</si>
  <si>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</si>
  <si>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</si>
  <si>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</si>
  <si>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</si>
  <si>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</si>
  <si>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</si>
  <si>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</si>
  <si>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</si>
  <si>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</si>
  <si>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</si>
  <si>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</si>
  <si>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</si>
  <si>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</si>
  <si>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</si>
  <si>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</si>
  <si>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</si>
  <si>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</si>
  <si>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</si>
  <si>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</si>
  <si>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</si>
  <si>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</si>
  <si>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</si>
  <si>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</si>
  <si>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</si>
  <si>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</si>
  <si>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</si>
  <si>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</si>
  <si>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</si>
  <si>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</si>
  <si>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</si>
  <si>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</si>
  <si>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</si>
  <si>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</si>
  <si>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</si>
  <si>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</si>
  <si>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</si>
  <si>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</si>
  <si>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</si>
  <si>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</si>
  <si>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</si>
  <si>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</si>
  <si>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</si>
  <si>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</si>
  <si>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</si>
  <si>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</si>
  <si>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</si>
  <si>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</si>
  <si>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</si>
  <si>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</si>
  <si>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</si>
  <si>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</si>
  <si>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</si>
  <si>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</si>
  <si>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</si>
  <si>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</si>
  <si>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</si>
  <si>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</si>
  <si>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</si>
  <si>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</si>
  <si>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</si>
  <si>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</si>
  <si>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</si>
  <si>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</si>
  <si>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</si>
  <si>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</si>
  <si>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</si>
  <si>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</si>
  <si>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</si>
  <si>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</si>
  <si>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</si>
  <si>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</si>
  <si>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</si>
  <si>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</si>
  <si>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</si>
  <si>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</si>
  <si>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</si>
  <si>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</si>
  <si>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</si>
  <si>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</si>
  <si>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</si>
  <si>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</si>
  <si>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</si>
  <si>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</si>
  <si>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</si>
  <si>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</si>
  <si>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</si>
  <si>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</si>
  <si>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</si>
  <si>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</si>
  <si>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</si>
  <si>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</si>
  <si>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</si>
  <si>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</si>
  <si>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</si>
  <si>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</si>
  <si>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</si>
  <si>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</si>
  <si>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</si>
  <si>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</si>
  <si>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</si>
  <si>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</si>
  <si>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</si>
  <si>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</si>
  <si>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</si>
  <si>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</si>
  <si>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</si>
  <si>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</si>
  <si>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</si>
  <si>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</si>
  <si>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</si>
  <si>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</si>
  <si>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</si>
  <si>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</si>
  <si>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</si>
  <si>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</si>
  <si>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</si>
  <si>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</si>
  <si>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</si>
  <si>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</si>
  <si>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</si>
  <si>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</si>
  <si>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</si>
  <si>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</si>
  <si>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</si>
  <si>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</si>
  <si>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</si>
  <si>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</si>
  <si>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</si>
  <si>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</si>
  <si>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</si>
  <si>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</si>
  <si>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</si>
  <si>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</si>
  <si>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</si>
  <si>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</si>
  <si>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</si>
  <si>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</si>
  <si>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</si>
  <si>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</si>
  <si>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</si>
  <si>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</si>
  <si>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</si>
  <si>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</si>
  <si>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</si>
  <si>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</si>
  <si>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</si>
  <si>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</si>
  <si>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</si>
  <si>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</si>
  <si>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</si>
  <si>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</si>
  <si>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</si>
  <si>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</si>
  <si>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</si>
  <si>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</si>
  <si>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</si>
  <si>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</si>
  <si>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</si>
  <si>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</si>
  <si>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</si>
  <si>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</si>
  <si>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</si>
  <si>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</si>
  <si>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</si>
  <si>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</si>
  <si>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</si>
  <si>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</si>
  <si>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</si>
  <si>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</si>
  <si>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</si>
  <si>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</si>
  <si>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</si>
  <si>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</si>
  <si>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</si>
  <si>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</si>
  <si>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</si>
  <si>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</si>
  <si>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</si>
  <si>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</si>
  <si>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</si>
  <si>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</si>
  <si>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</si>
  <si>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</si>
  <si>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</si>
  <si>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</si>
  <si>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</si>
  <si>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</si>
  <si>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</si>
  <si>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</si>
  <si>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</si>
  <si>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</si>
  <si>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</si>
  <si>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</si>
  <si>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</si>
  <si>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</si>
  <si>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</si>
  <si>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</si>
  <si>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</si>
  <si>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</si>
  <si>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</si>
  <si>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</si>
  <si>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</si>
  <si>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</si>
  <si>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</si>
  <si>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</si>
  <si>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</si>
  <si>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</si>
  <si>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</si>
  <si>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</si>
  <si>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</si>
  <si>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</si>
  <si>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</si>
  <si>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</si>
  <si>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</si>
  <si>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</si>
  <si>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</si>
  <si>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</si>
  <si>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</si>
  <si>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</si>
  <si>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</si>
  <si>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</si>
  <si>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</si>
  <si>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</si>
  <si>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</si>
  <si>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</si>
  <si>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</si>
  <si>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</si>
  <si>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</si>
  <si>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</si>
  <si>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</si>
  <si>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</si>
  <si>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</si>
  <si>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</si>
  <si>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</si>
  <si>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</si>
  <si>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</si>
  <si>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</si>
  <si>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</si>
  <si>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</si>
  <si>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</si>
  <si>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</si>
  <si>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</si>
  <si>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</si>
  <si>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</si>
  <si>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</si>
  <si>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</si>
  <si>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</si>
  <si>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</si>
  <si>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</si>
  <si>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</si>
  <si>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</si>
  <si>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</si>
  <si>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</si>
  <si>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</si>
  <si>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</si>
  <si>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</si>
  <si>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</si>
  <si>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</si>
  <si>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</si>
  <si>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</si>
  <si>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</si>
  <si>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</si>
  <si>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</si>
  <si>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</si>
  <si>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</si>
  <si>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</si>
  <si>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</si>
  <si>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</si>
  <si>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</si>
  <si>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</si>
  <si>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</si>
  <si>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</si>
  <si>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</si>
  <si>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</si>
  <si>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</si>
  <si>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</si>
  <si>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</si>
  <si>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</si>
  <si>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</si>
  <si>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</si>
  <si>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</si>
  <si>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</si>
  <si>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</si>
  <si>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</si>
  <si>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</si>
  <si>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</si>
  <si>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</si>
  <si>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</si>
  <si>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</si>
  <si>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</si>
  <si>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</si>
  <si>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</si>
  <si>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</si>
  <si>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</si>
  <si>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</si>
  <si>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</si>
  <si>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</si>
  <si>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</si>
  <si>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</si>
  <si>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</si>
  <si>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</si>
  <si>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</si>
  <si>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</si>
  <si>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</si>
  <si>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</si>
  <si>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</si>
  <si>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</si>
  <si>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</si>
  <si>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</si>
  <si>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</si>
  <si>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</si>
  <si>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</si>
  <si>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</si>
  <si>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</si>
  <si>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</si>
  <si>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</si>
  <si>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</si>
  <si>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</si>
  <si>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</si>
  <si>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</si>
  <si>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</si>
  <si>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</si>
  <si>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</si>
  <si>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</si>
  <si>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</si>
  <si>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</si>
  <si>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</si>
  <si>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</si>
  <si>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</si>
  <si>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</si>
  <si>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</si>
  <si>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</si>
  <si>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</si>
  <si>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</si>
  <si>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</si>
  <si>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</si>
  <si>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</si>
  <si>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</si>
  <si>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</si>
  <si>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</si>
  <si>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</si>
  <si>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</si>
  <si>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</si>
  <si>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</si>
  <si>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</si>
  <si>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</si>
  <si>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</si>
  <si>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</si>
  <si>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</si>
  <si>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</si>
  <si>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</si>
  <si>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</si>
  <si>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</si>
  <si>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</si>
  <si>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</si>
  <si>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</si>
  <si>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</si>
  <si>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</si>
  <si>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</si>
  <si>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</si>
  <si>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</si>
  <si>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</si>
  <si>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</si>
  <si>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</si>
  <si>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</si>
  <si>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</si>
  <si>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</si>
  <si>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</si>
  <si>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</si>
  <si>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</si>
  <si>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</si>
  <si>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</si>
  <si>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</si>
  <si>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</si>
  <si>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</si>
  <si>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</si>
  <si>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</si>
  <si>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</si>
  <si>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</si>
  <si>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</si>
  <si>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</si>
  <si>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</si>
  <si>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</si>
  <si>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</si>
  <si>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</si>
  <si>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</si>
  <si>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</si>
  <si>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</si>
  <si>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</si>
  <si>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</si>
  <si>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</si>
  <si>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</si>
  <si>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</si>
  <si>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</si>
  <si>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</si>
  <si>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</si>
  <si>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</si>
  <si>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</si>
  <si>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</si>
  <si>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</si>
  <si>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</si>
  <si>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</si>
  <si>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</si>
  <si>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</si>
  <si>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</si>
  <si>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</si>
  <si>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</si>
  <si>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</si>
  <si>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</si>
  <si>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</si>
  <si>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</si>
  <si>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</si>
  <si>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</si>
  <si>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</si>
  <si>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</si>
  <si>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</si>
  <si>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</si>
  <si>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</si>
  <si>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</si>
  <si>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</si>
  <si>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</si>
  <si>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</si>
  <si>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</si>
  <si>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</si>
  <si>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</si>
  <si>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</si>
  <si>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</si>
  <si>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</si>
  <si>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</si>
  <si>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</si>
  <si>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</si>
  <si>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</si>
  <si>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</si>
  <si>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</si>
  <si>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</si>
  <si>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</si>
  <si>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</si>
  <si>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</si>
  <si>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</si>
  <si>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</si>
  <si>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</si>
  <si>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</si>
  <si>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</si>
  <si>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</si>
  <si>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</si>
  <si>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</si>
  <si>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</si>
  <si>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</si>
  <si>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</si>
  <si>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</si>
  <si>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</si>
  <si>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</si>
  <si>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</si>
  <si>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</si>
  <si>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</si>
  <si>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</si>
  <si>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</si>
  <si>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</si>
  <si>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</si>
  <si>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</si>
  <si>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</si>
  <si>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</si>
  <si>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</si>
  <si>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</si>
  <si>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</si>
  <si>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</si>
  <si>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</si>
  <si>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</si>
  <si>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</si>
  <si>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</si>
  <si>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</si>
  <si>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</si>
  <si>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</si>
  <si>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</si>
  <si>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</si>
  <si>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</si>
  <si>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</si>
  <si>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</si>
  <si>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</si>
  <si>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</si>
  <si>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</si>
  <si>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</si>
  <si>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</si>
  <si>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</si>
  <si>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</si>
  <si>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</si>
  <si>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</si>
  <si>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</si>
  <si>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</si>
  <si>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</si>
  <si>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</si>
  <si>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</si>
  <si>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</si>
  <si>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</si>
  <si>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</si>
  <si>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</si>
  <si>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</si>
  <si>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</si>
  <si>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</si>
  <si>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</si>
  <si>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</si>
  <si>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</si>
  <si>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</si>
  <si>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</si>
  <si>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</si>
  <si>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</si>
  <si>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</si>
  <si>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</si>
  <si>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</si>
  <si>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</si>
  <si>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</si>
  <si>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</si>
  <si>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</si>
  <si>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</si>
  <si>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</si>
  <si>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</si>
  <si>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</si>
  <si>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</si>
  <si>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</si>
  <si>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</si>
  <si>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</si>
  <si>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</si>
  <si>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</si>
  <si>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</si>
  <si>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</si>
  <si>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</si>
  <si>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</si>
  <si>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</si>
  <si>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</si>
  <si>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</si>
  <si>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</si>
  <si>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</si>
  <si>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</si>
  <si>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</si>
  <si>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</si>
  <si>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</si>
  <si>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</si>
  <si>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</si>
  <si>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</si>
  <si>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</si>
  <si>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</si>
  <si>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</si>
  <si>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</si>
  <si>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</si>
  <si>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</si>
  <si>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</si>
  <si>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</si>
  <si>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</si>
  <si>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</si>
  <si>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</si>
  <si>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</si>
  <si>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</si>
  <si>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</si>
  <si>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</si>
  <si>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</si>
  <si>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</si>
  <si>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</si>
  <si>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</si>
  <si>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</si>
  <si>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</si>
  <si>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</si>
  <si>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</si>
  <si>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</si>
  <si>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</si>
  <si>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</si>
  <si>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</si>
  <si>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</si>
  <si>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</si>
  <si>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</si>
  <si>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</si>
  <si>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</si>
  <si>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</si>
  <si>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</si>
  <si>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</si>
  <si>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</si>
  <si>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</si>
  <si>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</si>
  <si>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</si>
  <si>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</si>
  <si>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</si>
  <si>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</si>
  <si>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</si>
  <si>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</si>
  <si>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</si>
  <si>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</si>
  <si>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</si>
  <si>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</si>
  <si>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</si>
  <si>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</si>
  <si>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</si>
  <si>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</si>
  <si>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</si>
  <si>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</si>
  <si>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</si>
  <si>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</si>
  <si>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</si>
  <si>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</si>
  <si>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</si>
  <si>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</si>
  <si>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</si>
  <si>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</si>
  <si>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</si>
  <si>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</si>
  <si>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</si>
  <si>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</si>
  <si>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</si>
  <si>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</si>
  <si>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</si>
  <si>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</si>
  <si>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</si>
  <si>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</si>
  <si>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</si>
  <si>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</si>
  <si>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</si>
  <si>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</si>
  <si>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</si>
  <si>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</si>
  <si>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</si>
  <si>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</si>
  <si>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</si>
  <si>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</si>
  <si>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</si>
  <si>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</si>
  <si>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</si>
  <si>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</si>
  <si>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</si>
  <si>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</si>
  <si>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</si>
  <si>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</si>
  <si>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</si>
  <si>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</si>
  <si>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</si>
  <si>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</si>
  <si>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</si>
  <si>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</si>
  <si>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</si>
  <si>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</si>
  <si>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</si>
  <si>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</si>
  <si>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</si>
  <si>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</si>
  <si>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</si>
  <si>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</si>
  <si>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</si>
  <si>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</si>
  <si>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</si>
  <si>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</si>
  <si>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</si>
  <si>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</si>
  <si>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</si>
  <si>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</si>
  <si>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</si>
  <si>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</si>
  <si>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</si>
  <si>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</si>
  <si>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</si>
  <si>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</si>
  <si>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</si>
  <si>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</si>
  <si>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</si>
  <si>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</si>
  <si>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</si>
  <si>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</si>
  <si>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</si>
  <si>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</si>
  <si>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</si>
  <si>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</si>
  <si>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</si>
  <si>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</si>
  <si>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</si>
  <si>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</si>
  <si>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</si>
  <si>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</si>
  <si>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</si>
  <si>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</si>
  <si>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</si>
  <si>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</si>
  <si>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</si>
  <si>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</si>
  <si>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</si>
  <si>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</si>
  <si>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</si>
  <si>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</si>
  <si>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</si>
  <si>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</si>
  <si>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</si>
  <si>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</si>
  <si>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</si>
  <si>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</si>
  <si>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</si>
  <si>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</si>
  <si>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</si>
  <si>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</si>
  <si>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</si>
  <si>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</si>
  <si>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</si>
  <si>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</si>
  <si>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</si>
  <si>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</si>
  <si>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</si>
  <si>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</si>
  <si>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</si>
  <si>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</si>
  <si>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</si>
  <si>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</si>
  <si>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</si>
  <si>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</si>
  <si>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</si>
  <si>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</si>
  <si>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</si>
  <si>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</si>
  <si>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</si>
  <si>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</si>
  <si>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</si>
  <si>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</si>
  <si>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</si>
  <si>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</si>
  <si>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</si>
  <si>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</si>
  <si>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</si>
  <si>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</si>
  <si>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</si>
  <si>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</si>
  <si>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</si>
  <si>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</si>
  <si>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</si>
  <si>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</si>
  <si>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</si>
  <si>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</si>
  <si>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</si>
  <si>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</si>
  <si>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</si>
  <si>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</si>
  <si>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</si>
  <si>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</si>
  <si>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</si>
  <si>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</si>
  <si>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</si>
  <si>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</si>
  <si>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</si>
  <si>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</si>
  <si>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</si>
  <si>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</si>
  <si>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</si>
  <si>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</si>
  <si>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</si>
  <si>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</si>
  <si>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</si>
  <si>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</si>
  <si>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</si>
  <si>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</si>
  <si>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</si>
  <si>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</si>
  <si>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</si>
  <si>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</si>
  <si>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</si>
  <si>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</si>
  <si>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</si>
  <si>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</si>
  <si>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</si>
  <si>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</si>
  <si>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</si>
  <si>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</si>
  <si>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</si>
  <si>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</si>
  <si>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</si>
  <si>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</si>
  <si>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</si>
  <si>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</si>
  <si>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</si>
  <si>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</si>
  <si>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</si>
  <si>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</si>
  <si>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</si>
  <si>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</si>
  <si>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</si>
  <si>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</si>
  <si>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</si>
  <si>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</si>
  <si>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</si>
  <si>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</si>
  <si>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</si>
  <si>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</si>
  <si>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</si>
  <si>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</si>
  <si>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</si>
  <si>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</si>
  <si>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</si>
  <si>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</si>
  <si>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</si>
  <si>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</si>
  <si>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</si>
  <si>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</si>
  <si>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</si>
  <si>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</si>
  <si>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</si>
  <si>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</si>
  <si>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</si>
  <si>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</si>
  <si>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</si>
  <si>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</si>
  <si>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</si>
  <si>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</si>
  <si>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</si>
  <si>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</si>
  <si>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</si>
  <si>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</si>
  <si>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</si>
  <si>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</si>
  <si>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</si>
  <si>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</si>
  <si>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</si>
  <si>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</si>
  <si>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</si>
  <si>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</si>
  <si>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</si>
  <si>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</si>
  <si>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</si>
  <si>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</si>
  <si>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</si>
  <si>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</si>
  <si>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</si>
  <si>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</si>
  <si>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</si>
  <si>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</si>
  <si>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</si>
  <si>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</si>
  <si>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</si>
  <si>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</si>
  <si>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</si>
  <si>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</si>
  <si>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</si>
  <si>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</si>
  <si>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</si>
  <si>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</si>
  <si>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</si>
  <si>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</si>
  <si>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</si>
  <si>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</si>
  <si>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</si>
  <si>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</si>
  <si>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</si>
  <si>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</si>
  <si>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</si>
  <si>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</si>
  <si>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</si>
  <si>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</si>
  <si>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</si>
  <si>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</si>
  <si>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</si>
  <si>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</si>
  <si>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</si>
  <si>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</si>
  <si>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</si>
  <si>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</si>
  <si>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</si>
  <si>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</si>
  <si>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</si>
  <si>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</si>
  <si>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</si>
  <si>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</si>
  <si>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</si>
  <si>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</si>
  <si>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</si>
  <si>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</si>
  <si>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</si>
  <si>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</si>
  <si>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</si>
  <si>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</si>
  <si>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</si>
  <si>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</si>
  <si>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</si>
  <si>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</si>
  <si>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</si>
  <si>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</si>
  <si>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</si>
  <si>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</si>
  <si>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</si>
  <si>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</si>
  <si>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</si>
  <si>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</si>
  <si>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</si>
  <si>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</si>
  <si>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</si>
  <si>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</si>
  <si>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</si>
  <si>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</si>
  <si>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</si>
  <si>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</si>
  <si>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</si>
  <si>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</si>
  <si>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</si>
  <si>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</si>
  <si>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</si>
  <si>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</si>
  <si>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</si>
  <si>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</si>
  <si>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</si>
  <si>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</si>
  <si>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</si>
  <si>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</si>
  <si>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</si>
  <si>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</si>
  <si>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</si>
  <si>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</si>
  <si>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</si>
  <si>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</si>
  <si>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</si>
  <si>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</si>
  <si>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</si>
  <si>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</si>
  <si>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</si>
  <si>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</si>
  <si>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</si>
  <si>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</si>
  <si>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</si>
  <si>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</si>
  <si>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</si>
  <si>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</si>
  <si>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</si>
  <si>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</si>
  <si>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</si>
  <si>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</si>
  <si>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</si>
  <si>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</si>
  <si>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</si>
  <si>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</si>
  <si>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</si>
  <si>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</si>
  <si>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</si>
  <si>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</si>
  <si>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</si>
  <si>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</si>
  <si>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</si>
  <si>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</si>
  <si>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</si>
  <si>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</si>
  <si>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</si>
  <si>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</si>
  <si>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</si>
  <si>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</si>
  <si>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</si>
  <si>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</si>
  <si>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</si>
  <si>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</si>
  <si>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</si>
  <si>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</si>
  <si>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</si>
  <si>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</si>
  <si>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</si>
  <si>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</si>
  <si>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</si>
  <si>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</si>
  <si>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</si>
  <si>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</si>
  <si>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</si>
  <si>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</si>
  <si>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</si>
  <si>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</si>
  <si>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</si>
  <si>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</si>
  <si>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</si>
  <si>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</si>
  <si>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</si>
  <si>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</si>
  <si>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</si>
  <si>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</si>
  <si>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</si>
  <si>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</si>
  <si>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</si>
  <si>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</si>
  <si>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</si>
  <si>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</si>
  <si>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</si>
  <si>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</si>
  <si>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</si>
  <si>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</si>
  <si>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</si>
  <si>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</si>
  <si>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</si>
  <si>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</si>
  <si>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</si>
  <si>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</si>
  <si>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</si>
  <si>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</si>
  <si>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</si>
  <si>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</si>
  <si>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</si>
  <si>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</si>
  <si>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</si>
  <si>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</si>
  <si>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</si>
  <si>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</si>
  <si>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</si>
  <si>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</si>
  <si>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</si>
  <si>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</si>
  <si>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</si>
  <si>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</si>
  <si>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</si>
  <si>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</si>
  <si>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</si>
  <si>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</si>
  <si>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</si>
  <si>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</si>
  <si>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</si>
  <si>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</si>
  <si>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</si>
  <si>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</si>
  <si>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</si>
  <si>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</si>
  <si>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</si>
  <si>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</si>
  <si>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</si>
  <si>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</si>
  <si>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</si>
  <si>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</si>
  <si>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</si>
  <si>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</si>
  <si>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</si>
  <si>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</si>
  <si>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</si>
  <si>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</si>
  <si>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</si>
  <si>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</si>
  <si>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</si>
  <si>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</si>
  <si>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</si>
  <si>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</si>
  <si>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</si>
  <si>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</si>
  <si>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</si>
  <si>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</si>
  <si>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</si>
  <si>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</si>
  <si>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</si>
  <si>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</si>
  <si>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</si>
  <si>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</si>
  <si>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</si>
  <si>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</si>
  <si>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</si>
  <si>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</si>
  <si>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</si>
  <si>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</si>
  <si>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</si>
  <si>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</si>
  <si>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</si>
  <si>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</si>
  <si>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</si>
  <si>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</si>
  <si>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</si>
  <si>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</si>
  <si>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</si>
  <si>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</si>
  <si>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</si>
  <si>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</si>
  <si>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</si>
  <si>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</si>
  <si>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</si>
  <si>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</si>
  <si>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</si>
  <si>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</si>
  <si>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</si>
  <si>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</si>
  <si>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</si>
  <si>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</si>
  <si>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</si>
  <si>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</si>
  <si>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</si>
  <si>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</si>
  <si>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</si>
  <si>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</si>
  <si>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</si>
  <si>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</si>
  <si>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</si>
  <si>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</si>
  <si>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</si>
  <si>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</si>
  <si>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</si>
  <si>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</si>
  <si>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</si>
  <si>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</si>
  <si>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</si>
  <si>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</si>
  <si>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</si>
  <si>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</si>
  <si>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</si>
  <si>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</si>
  <si>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</si>
  <si>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</si>
  <si>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</si>
  <si>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</si>
  <si>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</si>
  <si>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</si>
  <si>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</si>
  <si>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</si>
  <si>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</si>
  <si>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</si>
  <si>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</si>
  <si>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</si>
  <si>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</si>
  <si>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</si>
  <si>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</si>
  <si>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</si>
  <si>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</si>
  <si>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</si>
  <si>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</si>
  <si>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</si>
  <si>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</si>
  <si>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</si>
  <si>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</si>
  <si>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</si>
  <si>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</si>
  <si>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</si>
  <si>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</si>
  <si>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</si>
  <si>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</si>
  <si>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</si>
  <si>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</si>
  <si>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</si>
  <si>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</si>
  <si>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</si>
  <si>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</si>
  <si>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</si>
  <si>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</si>
  <si>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</si>
  <si>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</si>
  <si>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</si>
  <si>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</si>
  <si>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</si>
  <si>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</si>
  <si>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</si>
  <si>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</si>
  <si>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</si>
  <si>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</si>
  <si>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</si>
  <si>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</si>
  <si>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</si>
  <si>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</si>
  <si>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</si>
  <si>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</si>
  <si>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</si>
  <si>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</si>
  <si>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</si>
  <si>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</si>
  <si>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</si>
  <si>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</si>
  <si>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</si>
  <si>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</si>
  <si>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</si>
  <si>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</si>
  <si>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</si>
  <si>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</si>
  <si>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</si>
  <si>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</si>
  <si>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</si>
  <si>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</si>
  <si>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</si>
  <si>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</si>
  <si>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</si>
  <si>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</si>
  <si>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</si>
  <si>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</si>
  <si>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</si>
  <si>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</si>
  <si>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</si>
  <si>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</si>
  <si>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</si>
  <si>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</si>
  <si>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</si>
  <si>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</si>
  <si>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</si>
  <si>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</si>
  <si>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</si>
  <si>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</si>
  <si>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</si>
  <si>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</si>
  <si>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</si>
  <si>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</si>
  <si>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</si>
  <si>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</si>
  <si>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</si>
  <si>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</si>
  <si>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</si>
  <si>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</si>
  <si>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</si>
  <si>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</si>
  <si>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</si>
  <si>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</si>
  <si>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</si>
  <si>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</si>
  <si>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</si>
  <si>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</si>
  <si>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</si>
  <si>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</si>
  <si>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</si>
  <si>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</si>
  <si>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</si>
  <si>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</si>
  <si>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</si>
  <si>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</si>
  <si>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</si>
  <si>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</si>
  <si>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</si>
  <si>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</si>
  <si>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</si>
  <si>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</si>
  <si>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</si>
  <si>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</si>
  <si>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</si>
  <si>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</si>
  <si>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</si>
  <si>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</si>
  <si>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</si>
  <si>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</si>
  <si>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</si>
  <si>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</si>
  <si>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</si>
  <si>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</si>
  <si>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</si>
  <si>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</si>
  <si>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</si>
  <si>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</si>
  <si>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</si>
  <si>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</si>
  <si>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</si>
  <si>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</si>
  <si>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</si>
  <si>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</si>
  <si>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</si>
  <si>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</si>
  <si>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</si>
  <si>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</si>
  <si>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</si>
  <si>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</si>
  <si>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</si>
  <si>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</si>
  <si>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</si>
  <si>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</si>
  <si>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</si>
  <si>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</si>
  <si>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</si>
  <si>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</si>
  <si>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</si>
  <si>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</si>
  <si>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</si>
  <si>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</si>
  <si>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</si>
  <si>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</si>
  <si>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</si>
  <si>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</si>
  <si>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</si>
  <si>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</si>
  <si>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</si>
  <si>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</si>
  <si>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</si>
  <si>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</si>
  <si>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</si>
  <si>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</si>
  <si>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</si>
  <si>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</si>
  <si>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</si>
  <si>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</si>
  <si>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</si>
  <si>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</si>
  <si>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</si>
  <si>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</si>
  <si>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</si>
  <si>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</si>
  <si>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</si>
  <si>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</si>
  <si>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</si>
  <si>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</si>
  <si>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</si>
  <si>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</si>
  <si>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</si>
  <si>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</si>
  <si>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</si>
  <si>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</si>
  <si>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</si>
  <si>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</si>
  <si>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</si>
  <si>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</si>
  <si>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</si>
  <si>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</si>
  <si>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</si>
  <si>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</si>
  <si>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</si>
  <si>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</si>
  <si>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</si>
  <si>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</si>
  <si>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</si>
  <si>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</si>
  <si>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</si>
  <si>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</si>
  <si>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</si>
  <si>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</si>
  <si>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</si>
  <si>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</si>
  <si>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</si>
  <si>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</si>
  <si>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</si>
  <si>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</si>
  <si>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</si>
  <si>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</si>
  <si>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</si>
  <si>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</si>
  <si>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</si>
  <si>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</si>
  <si>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</si>
  <si>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</si>
  <si>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</si>
  <si>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</si>
  <si>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</si>
  <si>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</si>
  <si>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</si>
  <si>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</si>
  <si>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</si>
  <si>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</si>
  <si>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</si>
  <si>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</si>
  <si>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</si>
  <si>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</si>
  <si>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</si>
  <si>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</si>
  <si>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</si>
  <si>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</si>
  <si>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</si>
  <si>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</si>
  <si>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</si>
  <si>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</si>
  <si>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</si>
  <si>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</si>
  <si>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</si>
  <si>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</si>
  <si>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</si>
  <si>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</si>
  <si>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</si>
  <si>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</si>
  <si>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</si>
  <si>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</si>
  <si>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</si>
  <si>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</si>
  <si>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</si>
  <si>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</si>
  <si>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</si>
  <si>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</si>
  <si>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</si>
  <si>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</si>
  <si>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</si>
  <si>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</si>
  <si>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</si>
  <si>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</si>
  <si>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</si>
  <si>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</si>
  <si>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</si>
  <si>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</si>
  <si>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</si>
  <si>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</si>
  <si>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</si>
  <si>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</si>
  <si>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</si>
  <si>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</si>
  <si>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</si>
  <si>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</si>
  <si>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</si>
  <si>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</si>
  <si>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</si>
  <si>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</si>
  <si>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</si>
  <si>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</si>
  <si>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</si>
  <si>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</si>
  <si>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</si>
  <si>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</si>
  <si>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</si>
  <si>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</si>
  <si>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</si>
  <si>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</si>
  <si>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</si>
  <si>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</si>
  <si>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</si>
  <si>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</si>
  <si>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</si>
  <si>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</si>
  <si>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</si>
  <si>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</si>
  <si>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</si>
  <si>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</si>
  <si>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</si>
  <si>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</si>
  <si>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</si>
  <si>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</si>
  <si>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</si>
  <si>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</si>
  <si>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</si>
  <si>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</si>
  <si>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</si>
  <si>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</si>
  <si>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</si>
  <si>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</si>
  <si>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</si>
  <si>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</si>
  <si>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</si>
  <si>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</si>
  <si>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</si>
  <si>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</si>
  <si>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</si>
  <si>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</si>
  <si>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</si>
  <si>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</si>
  <si>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</si>
  <si>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</si>
  <si>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</si>
  <si>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</si>
  <si>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</si>
  <si>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</si>
  <si>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</si>
  <si>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</si>
  <si>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</si>
  <si>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</si>
  <si>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</si>
  <si>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</si>
  <si>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</si>
  <si>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</si>
  <si>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</si>
  <si>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</si>
  <si>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</si>
  <si>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</si>
  <si>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</si>
  <si>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</si>
  <si>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</si>
  <si>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</si>
  <si>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</si>
  <si>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</si>
  <si>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</si>
  <si>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</si>
  <si>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</si>
  <si>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</si>
  <si>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</si>
  <si>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</si>
  <si>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</si>
  <si>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</si>
  <si>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</si>
  <si>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</si>
  <si>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</si>
  <si>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</si>
  <si>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</si>
  <si>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</si>
  <si>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</si>
  <si>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</si>
  <si>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</si>
  <si>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</si>
  <si>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</si>
  <si>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</si>
  <si>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</si>
  <si>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</si>
  <si>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</si>
  <si>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</si>
  <si>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</si>
  <si>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</si>
  <si>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</si>
  <si>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</si>
  <si>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</si>
  <si>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</si>
  <si>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</si>
  <si>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</si>
  <si>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</si>
  <si>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</si>
  <si>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</si>
  <si>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</si>
  <si>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</si>
  <si>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</si>
  <si>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</si>
  <si>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</si>
  <si>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</si>
  <si>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</si>
  <si>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</si>
  <si>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</si>
  <si>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</si>
  <si>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</si>
  <si>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</si>
  <si>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</si>
  <si>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</si>
  <si>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</si>
  <si>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</si>
  <si>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</si>
  <si>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</si>
  <si>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</si>
  <si>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</si>
  <si>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</si>
  <si>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</si>
  <si>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</si>
  <si>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</si>
  <si>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</si>
  <si>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</si>
  <si>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</si>
  <si>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</si>
  <si>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</si>
  <si>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</si>
  <si>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</si>
  <si>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</si>
  <si>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</si>
  <si>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</si>
  <si>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</si>
  <si>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</si>
  <si>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</si>
  <si>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</si>
  <si>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</si>
  <si>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</si>
  <si>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</si>
  <si>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</si>
  <si>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</si>
  <si>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</si>
  <si>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</si>
  <si>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</si>
  <si>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</si>
  <si>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</si>
  <si>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</si>
  <si>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</si>
  <si>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</si>
  <si>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</si>
  <si>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</si>
  <si>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</si>
  <si>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</si>
  <si>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</si>
  <si>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</si>
  <si>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</si>
  <si>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</si>
  <si>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</si>
  <si>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</si>
  <si>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</si>
  <si>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</si>
  <si>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</si>
  <si>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</si>
  <si>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</si>
  <si>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</si>
  <si>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</si>
  <si>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</si>
  <si>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</si>
  <si>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</si>
  <si>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</si>
  <si>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</si>
  <si>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</si>
  <si>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</si>
  <si>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</si>
  <si>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</si>
  <si>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</si>
  <si>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</si>
  <si>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</si>
  <si>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</si>
  <si>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</si>
  <si>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</si>
  <si>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</si>
  <si>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</si>
  <si>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</si>
  <si>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</si>
  <si>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</si>
  <si>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</si>
  <si>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</si>
  <si>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</si>
  <si>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</si>
  <si>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</si>
  <si>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</si>
  <si>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</si>
  <si>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</si>
  <si>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</si>
  <si>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</si>
  <si>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</si>
  <si>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</si>
  <si>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</si>
  <si>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</si>
  <si>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</si>
  <si>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</si>
  <si>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</si>
  <si>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</si>
  <si>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</si>
  <si>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</si>
  <si>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</si>
  <si>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</si>
  <si>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</si>
  <si>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</si>
  <si>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</si>
  <si>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</si>
  <si>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</si>
  <si>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</si>
  <si>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</si>
  <si>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</si>
  <si>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</si>
  <si>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</si>
  <si>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</si>
  <si>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</si>
  <si>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</si>
  <si>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</si>
  <si>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</si>
  <si>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</si>
  <si>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</si>
  <si>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</si>
  <si>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</si>
  <si>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</si>
  <si>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</si>
  <si>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</si>
  <si>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</si>
  <si>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</si>
  <si>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</si>
  <si>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</si>
  <si>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</si>
  <si>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</si>
  <si>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</si>
  <si>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</si>
  <si>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</si>
  <si>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</si>
  <si>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</si>
  <si>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</si>
  <si>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</si>
  <si>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</si>
  <si>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</si>
  <si>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</si>
  <si>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</si>
  <si>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</si>
  <si>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</si>
  <si>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</si>
  <si>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</si>
  <si>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</si>
  <si>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</si>
  <si>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</si>
  <si>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</si>
  <si>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</si>
  <si>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</si>
  <si>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</si>
  <si>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</si>
  <si>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</si>
  <si>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</si>
  <si>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</si>
  <si>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</si>
  <si>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</si>
  <si>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</si>
  <si>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</si>
  <si>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</si>
  <si>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</si>
  <si>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</si>
  <si>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</si>
  <si>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</si>
  <si>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</si>
  <si>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</si>
  <si>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</si>
  <si>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</si>
  <si>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</si>
  <si>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</si>
  <si>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</si>
  <si>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</si>
  <si>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</si>
  <si>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</si>
  <si>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</si>
  <si>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</si>
  <si>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</si>
  <si>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</si>
  <si>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</si>
  <si>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</si>
  <si>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</si>
  <si>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</si>
  <si>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</si>
  <si>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</si>
  <si>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</si>
  <si>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</si>
  <si>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</si>
  <si>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</si>
  <si>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</si>
  <si>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</si>
  <si>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</si>
  <si>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</si>
  <si>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</si>
  <si>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</si>
  <si>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</si>
  <si>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</si>
  <si>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</si>
  <si>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</si>
  <si>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</si>
  <si>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</si>
  <si>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</si>
  <si>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</si>
  <si>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</si>
  <si>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</si>
  <si>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</si>
  <si>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</si>
  <si>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</si>
  <si>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</si>
  <si>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</si>
  <si>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</si>
  <si>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</si>
  <si>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</si>
  <si>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</si>
  <si>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</si>
  <si>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</si>
  <si>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</si>
  <si>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</si>
  <si>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</si>
  <si>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</si>
  <si>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</si>
  <si>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</si>
  <si>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</si>
  <si>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</si>
  <si>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</si>
  <si>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</si>
  <si>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</si>
  <si>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</si>
  <si>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</si>
  <si>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</si>
  <si>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</si>
  <si>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</si>
  <si>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</si>
  <si>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</si>
  <si>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</si>
  <si>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</si>
  <si>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</si>
  <si>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</si>
  <si>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</si>
  <si>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</si>
  <si>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</si>
  <si>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</si>
  <si>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</si>
  <si>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</si>
  <si>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</si>
  <si>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</si>
  <si>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</si>
  <si>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</si>
  <si>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</si>
  <si>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</si>
  <si>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</si>
  <si>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</si>
  <si>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</si>
  <si>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</si>
  <si>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</si>
  <si>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</si>
  <si>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</si>
  <si>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</si>
  <si>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</si>
  <si>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</si>
  <si>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</si>
  <si>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</si>
  <si>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</si>
  <si>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</si>
  <si>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</si>
  <si>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</si>
  <si>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</si>
  <si>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</si>
  <si>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</si>
  <si>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</si>
  <si>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</si>
  <si>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</si>
  <si>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</si>
  <si>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</si>
  <si>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</si>
  <si>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</si>
  <si>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</si>
  <si>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</si>
  <si>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</si>
  <si>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</si>
  <si>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</si>
  <si>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</si>
  <si>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</si>
  <si>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</si>
  <si>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</si>
  <si>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</si>
  <si>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</si>
  <si>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</si>
  <si>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</si>
  <si>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</si>
  <si>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</si>
  <si>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</si>
  <si>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</si>
  <si>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</si>
  <si>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</si>
  <si>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</si>
  <si>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</si>
  <si>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</si>
  <si>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</si>
  <si>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</si>
  <si>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</si>
  <si>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</si>
  <si>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</si>
  <si>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</si>
  <si>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</si>
  <si>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</si>
  <si>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</si>
  <si>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</si>
  <si>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</si>
  <si>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</si>
  <si>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</si>
  <si>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</si>
  <si>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</si>
  <si>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</si>
  <si>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</si>
  <si>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</si>
  <si>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</si>
  <si>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</si>
  <si>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</si>
  <si>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</si>
  <si>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</si>
  <si>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</si>
  <si>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</si>
  <si>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</si>
  <si>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</si>
  <si>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</si>
  <si>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</si>
  <si>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</si>
  <si>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</si>
  <si>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</si>
  <si>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</si>
  <si>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</si>
  <si>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</si>
  <si>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</si>
  <si>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</si>
  <si>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</si>
  <si>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</si>
  <si>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</si>
  <si>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</si>
  <si>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</si>
  <si>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</si>
  <si>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</si>
  <si>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</si>
  <si>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</si>
  <si>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</si>
  <si>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</si>
  <si>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</si>
  <si>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</si>
  <si>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</si>
  <si>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</si>
  <si>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</si>
  <si>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</si>
  <si>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</si>
  <si>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</si>
  <si>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</si>
  <si>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</si>
  <si>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</si>
  <si>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</si>
  <si>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</si>
  <si>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</si>
  <si>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</si>
  <si>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</si>
  <si>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</si>
  <si>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</si>
  <si>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</si>
  <si>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</si>
  <si>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</si>
  <si>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</si>
  <si>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</si>
  <si>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</si>
  <si>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</si>
  <si>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</si>
  <si>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</si>
  <si>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</si>
  <si>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</si>
  <si>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</si>
  <si>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</si>
  <si>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</si>
  <si>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</si>
  <si>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</si>
  <si>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</si>
  <si>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</si>
  <si>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</si>
  <si>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</si>
  <si>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</si>
  <si>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</si>
  <si>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</si>
  <si>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</si>
  <si>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</si>
  <si>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</si>
  <si>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</si>
  <si>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</si>
  <si>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</si>
  <si>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</si>
  <si>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</si>
  <si>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</si>
  <si>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</si>
  <si>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</si>
  <si>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</si>
  <si>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</si>
  <si>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</si>
  <si>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</si>
  <si>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</si>
  <si>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</si>
  <si>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</si>
  <si>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</si>
  <si>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</si>
  <si>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</si>
  <si>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</si>
  <si>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</si>
  <si>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</si>
  <si>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</si>
  <si>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</si>
  <si>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</si>
  <si>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</si>
  <si>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</si>
  <si>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</si>
  <si>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</si>
  <si>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</si>
  <si>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</si>
  <si>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</si>
  <si>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</si>
  <si>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</si>
  <si>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</si>
  <si>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</si>
  <si>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</si>
  <si>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</si>
  <si>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</si>
  <si>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</si>
  <si>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</si>
  <si>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</si>
  <si>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</si>
  <si>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</si>
  <si>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</si>
  <si>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</si>
  <si>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</si>
  <si>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</si>
  <si>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</si>
  <si>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</si>
  <si>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</si>
  <si>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</si>
  <si>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</si>
  <si>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</si>
  <si>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</si>
  <si>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</si>
  <si>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</si>
  <si>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</si>
  <si>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</si>
  <si>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</si>
  <si>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</si>
  <si>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</si>
  <si>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</si>
  <si>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</si>
  <si>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</si>
  <si>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</si>
  <si>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</si>
  <si>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</si>
  <si>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</si>
  <si>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</si>
  <si>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</si>
  <si>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</si>
  <si>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</si>
  <si>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</si>
  <si>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</si>
  <si>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</si>
  <si>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</si>
  <si>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</si>
  <si>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</si>
  <si>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</si>
  <si>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</si>
  <si>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</si>
  <si>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</si>
  <si>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</si>
  <si>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</si>
  <si>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</si>
  <si>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</si>
  <si>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</si>
  <si>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</si>
  <si>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</si>
  <si>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</si>
  <si>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</si>
  <si>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</si>
  <si>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</si>
  <si>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</si>
  <si>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</si>
  <si>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</si>
  <si>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</si>
  <si>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</si>
  <si>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</si>
  <si>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</si>
  <si>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</si>
  <si>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</si>
  <si>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</si>
  <si>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</si>
  <si>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</si>
  <si>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</si>
  <si>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</si>
  <si>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</si>
  <si>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</si>
  <si>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</si>
  <si>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</si>
  <si>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</si>
  <si>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</si>
  <si>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</si>
  <si>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</si>
  <si>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</si>
  <si>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</si>
  <si>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</si>
  <si>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</si>
  <si>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</si>
  <si>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</si>
  <si>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</si>
  <si>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</si>
  <si>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</si>
  <si>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</si>
  <si>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</si>
  <si>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</si>
  <si>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</si>
  <si>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</si>
  <si>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</si>
  <si>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</si>
  <si>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</si>
  <si>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</si>
  <si>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</si>
  <si>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</si>
  <si>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</si>
  <si>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</si>
  <si>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</si>
  <si>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</si>
  <si>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</si>
  <si>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</si>
  <si>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</si>
  <si>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</si>
  <si>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</si>
  <si>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</si>
  <si>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</si>
  <si>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</si>
  <si>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</si>
  <si>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</si>
  <si>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</si>
  <si>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</si>
  <si>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</si>
  <si>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</si>
  <si>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</si>
  <si>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</si>
  <si>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</si>
  <si>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</si>
  <si>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</si>
  <si>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</si>
  <si>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</si>
  <si>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</si>
  <si>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</si>
  <si>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</si>
  <si>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</si>
  <si>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</si>
  <si>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</si>
  <si>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</si>
  <si>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</si>
  <si>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</si>
  <si>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</si>
  <si>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</si>
  <si>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</si>
  <si>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</si>
  <si>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</si>
  <si>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</si>
  <si>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</si>
  <si>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</si>
  <si>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</si>
  <si>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</si>
  <si>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</si>
  <si>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</si>
  <si>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</si>
  <si>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</si>
  <si>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</si>
  <si>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</si>
  <si>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</si>
  <si>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</si>
  <si>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</si>
  <si>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</si>
  <si>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</si>
  <si>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</si>
  <si>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</si>
  <si>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</si>
  <si>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</si>
  <si>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</si>
  <si>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</si>
  <si>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</si>
  <si>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</si>
  <si>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</si>
  <si>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</si>
  <si>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</si>
  <si>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</si>
  <si>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</si>
  <si>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</si>
  <si>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</si>
  <si>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</si>
  <si>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</si>
  <si>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</si>
  <si>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</si>
  <si>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</si>
  <si>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</si>
  <si>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</si>
  <si>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</si>
  <si>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</si>
  <si>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</si>
  <si>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</si>
  <si>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</si>
  <si>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</si>
  <si>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</si>
  <si>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</si>
  <si>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</si>
  <si>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</si>
  <si>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</si>
  <si>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</si>
  <si>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</si>
  <si>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</si>
  <si>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</si>
  <si>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</si>
  <si>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</si>
  <si>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</si>
  <si>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</si>
  <si>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</si>
  <si>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</si>
  <si>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</si>
  <si>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</si>
  <si>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</si>
  <si>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</si>
  <si>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</si>
  <si>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</si>
  <si>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</si>
  <si>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</si>
  <si>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</si>
  <si>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</si>
  <si>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</si>
  <si>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</si>
  <si>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</si>
  <si>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</si>
  <si>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</si>
  <si>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</si>
  <si>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</si>
  <si>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</si>
  <si>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</si>
  <si>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</si>
  <si>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</si>
  <si>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</si>
  <si>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</si>
  <si>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</si>
  <si>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</si>
  <si>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</si>
  <si>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</si>
  <si>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</si>
  <si>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</si>
  <si>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</si>
  <si>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</si>
  <si>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</si>
  <si>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</si>
  <si>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</si>
  <si>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</si>
  <si>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</si>
  <si>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</si>
  <si>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</si>
  <si>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</si>
  <si>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</si>
  <si>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</si>
  <si>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</si>
  <si>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</si>
  <si>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</si>
  <si>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</si>
  <si>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</si>
  <si>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</si>
  <si>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</si>
  <si>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</si>
  <si>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</si>
  <si>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</si>
  <si>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</si>
  <si>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</si>
  <si>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</si>
  <si>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</si>
  <si>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</si>
  <si>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</si>
  <si>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</si>
  <si>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</si>
  <si>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</si>
  <si>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</si>
  <si>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</si>
  <si>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</si>
  <si>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</si>
  <si>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</si>
  <si>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</si>
  <si>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</si>
  <si>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</si>
  <si>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</si>
  <si>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</si>
  <si>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</si>
  <si>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</si>
  <si>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</si>
  <si>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</si>
  <si>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</si>
  <si>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</si>
  <si>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</si>
  <si>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</si>
  <si>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</si>
  <si>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</si>
  <si>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</si>
  <si>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</si>
  <si>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</si>
  <si>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</si>
  <si>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</si>
  <si>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</si>
  <si>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</si>
  <si>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</si>
  <si>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</si>
  <si>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</si>
  <si>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</si>
  <si>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</si>
  <si>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</si>
  <si>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</si>
  <si>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</si>
  <si>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</si>
  <si>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</si>
  <si>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</si>
  <si>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</si>
  <si>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</si>
  <si>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</si>
  <si>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</si>
  <si>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</si>
  <si>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</si>
  <si>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</si>
  <si>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</si>
  <si>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</si>
  <si>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</si>
  <si>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</si>
  <si>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</si>
  <si>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</si>
  <si>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</si>
  <si>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</si>
  <si>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</si>
  <si>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</si>
  <si>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</si>
  <si>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</si>
  <si>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</si>
  <si>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</si>
  <si>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</si>
  <si>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</si>
  <si>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</si>
  <si>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</si>
  <si>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</si>
  <si>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</si>
  <si>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</si>
  <si>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</si>
  <si>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</si>
  <si>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</si>
  <si>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</si>
  <si>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</si>
  <si>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</si>
  <si>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</si>
  <si>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</si>
  <si>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</si>
  <si>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</si>
  <si>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</si>
  <si>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</si>
  <si>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</si>
  <si>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</si>
  <si>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</si>
  <si>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</si>
  <si>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</si>
  <si>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</si>
  <si>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</si>
  <si>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</si>
  <si>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</si>
  <si>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</si>
  <si>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</si>
  <si>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</si>
  <si>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</si>
  <si>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</si>
  <si>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</si>
  <si>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</si>
  <si>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</si>
  <si>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</si>
  <si>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</si>
  <si>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</si>
  <si>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</si>
  <si>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</si>
  <si>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</si>
  <si>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</si>
  <si>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</si>
  <si>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</si>
  <si>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</si>
  <si>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</si>
  <si>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</si>
  <si>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</si>
  <si>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</si>
  <si>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</si>
  <si>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</si>
  <si>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</si>
  <si>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</si>
  <si>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</si>
  <si>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</si>
  <si>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</si>
  <si>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</si>
  <si>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</si>
  <si>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</si>
  <si>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</si>
  <si>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</si>
  <si>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</si>
  <si>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</si>
  <si>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</si>
  <si>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</si>
  <si>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</si>
  <si>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</si>
  <si>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</si>
  <si>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</si>
  <si>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</si>
  <si>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</si>
  <si>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</si>
  <si>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</si>
  <si>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</si>
  <si>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</si>
  <si>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</si>
  <si>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</si>
  <si>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</si>
  <si>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</si>
  <si>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</si>
  <si>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</si>
  <si>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</si>
  <si>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</si>
  <si>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</si>
  <si>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</si>
  <si>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</si>
  <si>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</si>
  <si>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</si>
  <si>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</si>
  <si>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</si>
  <si>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</si>
  <si>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</si>
  <si>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</si>
  <si>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</si>
  <si>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</si>
  <si>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</si>
  <si>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</si>
  <si>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</si>
  <si>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</si>
  <si>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</si>
  <si>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</si>
  <si>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</si>
  <si>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</si>
  <si>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</si>
  <si>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</si>
  <si>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</si>
  <si>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</si>
  <si>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</si>
  <si>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</si>
  <si>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</si>
  <si>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</si>
  <si>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</si>
  <si>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</si>
  <si>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</si>
  <si>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</si>
  <si>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</si>
  <si>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</si>
  <si>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</si>
  <si>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</si>
  <si>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</si>
  <si>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</si>
  <si>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</si>
  <si>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</si>
  <si>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</si>
  <si>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</si>
  <si>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</si>
  <si>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</si>
  <si>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</si>
  <si>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</si>
  <si>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</si>
  <si>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</si>
  <si>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</si>
  <si>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</si>
  <si>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</si>
  <si>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</si>
  <si>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</si>
  <si>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</si>
  <si>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</si>
  <si>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</si>
  <si>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</si>
  <si>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</si>
  <si>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</si>
  <si>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</si>
  <si>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</si>
  <si>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</si>
  <si>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</si>
  <si>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</si>
  <si>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</si>
  <si>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</si>
  <si>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</si>
  <si>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</si>
  <si>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</si>
  <si>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</si>
  <si>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</si>
  <si>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</si>
  <si>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</si>
  <si>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</si>
  <si>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</si>
  <si>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</si>
  <si>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</si>
  <si>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</si>
  <si>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</si>
  <si>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</si>
  <si>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</si>
  <si>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</si>
  <si>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</si>
  <si>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</si>
  <si>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</si>
  <si>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</si>
  <si>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</si>
  <si>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</si>
  <si>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</si>
  <si>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</si>
  <si>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</si>
  <si>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</si>
  <si>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</si>
  <si>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</si>
  <si>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</si>
  <si>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</si>
  <si>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</si>
  <si>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</si>
  <si>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</si>
  <si>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</si>
  <si>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</si>
  <si>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</si>
  <si>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</si>
  <si>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</si>
  <si>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</si>
  <si>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</si>
  <si>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</si>
  <si>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</si>
  <si>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</si>
  <si>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</si>
  <si>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</si>
  <si>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</si>
  <si>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</si>
  <si>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</si>
  <si>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</si>
  <si>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</si>
  <si>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</si>
  <si>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</si>
  <si>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</si>
  <si>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</si>
  <si>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</si>
  <si>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</si>
  <si>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</si>
  <si>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</si>
  <si>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</si>
  <si>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</si>
  <si>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</si>
  <si>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</si>
  <si>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</si>
  <si>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</si>
  <si>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</si>
  <si>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</si>
  <si>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</si>
  <si>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</si>
  <si>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</si>
  <si>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</si>
  <si>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</si>
  <si>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</si>
  <si>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</si>
  <si>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</si>
  <si>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</si>
  <si>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</si>
  <si>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</si>
  <si>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</si>
  <si>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</si>
  <si>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</si>
  <si>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</si>
  <si>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</si>
  <si>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</si>
  <si>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</si>
  <si>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</si>
  <si>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</si>
  <si>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</si>
  <si>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</si>
  <si>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</si>
  <si>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</si>
  <si>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</si>
  <si>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</si>
  <si>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</si>
  <si>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</si>
  <si>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</si>
  <si>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</si>
  <si>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</si>
  <si>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</si>
  <si>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</si>
  <si>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</si>
  <si>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</si>
  <si>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</si>
  <si>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</si>
  <si>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</si>
  <si>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</si>
  <si>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</si>
  <si>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</si>
  <si>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</si>
  <si>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</si>
  <si>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</si>
  <si>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</si>
  <si>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</si>
  <si>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</si>
  <si>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</si>
  <si>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</si>
  <si>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</si>
  <si>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</si>
  <si>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</si>
  <si>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</si>
  <si>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</si>
  <si>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</si>
  <si>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</si>
  <si>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</si>
  <si>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</si>
  <si>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</si>
  <si>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</si>
  <si>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</si>
  <si>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</si>
  <si>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</si>
  <si>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</si>
  <si>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</si>
  <si>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</si>
  <si>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</si>
  <si>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</si>
  <si>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</si>
  <si>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</si>
  <si>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</si>
  <si>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</si>
  <si>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</si>
  <si>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</si>
  <si>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</si>
  <si>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</si>
  <si>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</si>
  <si>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</si>
  <si>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</si>
  <si>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</si>
  <si>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</si>
  <si>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</si>
  <si>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</si>
  <si>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</si>
  <si>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</si>
  <si>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</si>
  <si>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</si>
  <si>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</si>
  <si>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</si>
  <si>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</si>
  <si>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</si>
  <si>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</si>
  <si>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</si>
  <si>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</si>
  <si>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</si>
  <si>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</si>
  <si>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</si>
  <si>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</si>
  <si>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</si>
  <si>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</si>
  <si>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</si>
  <si>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</si>
  <si>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</si>
  <si>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</si>
  <si>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</si>
  <si>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</si>
  <si>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</si>
  <si>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</si>
  <si>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</si>
  <si>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</si>
  <si>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</si>
  <si>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</si>
  <si>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</si>
  <si>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</si>
  <si>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</si>
  <si>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</si>
  <si>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</si>
  <si>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</si>
  <si>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</si>
  <si>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</si>
  <si>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</si>
  <si>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</si>
  <si>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</si>
  <si>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</si>
  <si>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</si>
  <si>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</si>
  <si>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</si>
  <si>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</si>
  <si>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</si>
  <si>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</si>
  <si>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</si>
  <si>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</si>
  <si>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</si>
  <si>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</si>
  <si>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</si>
  <si>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</si>
  <si>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</si>
  <si>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</si>
  <si>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</si>
  <si>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</si>
  <si>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</si>
  <si>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</si>
  <si>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</si>
  <si>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</si>
  <si>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</si>
  <si>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</si>
  <si>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</si>
  <si>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</si>
  <si>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</si>
  <si>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</si>
  <si>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</si>
  <si>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</si>
  <si>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</si>
  <si>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</si>
  <si>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</si>
  <si>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</si>
  <si>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</si>
  <si>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</si>
  <si>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</si>
  <si>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</si>
  <si>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</si>
  <si>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</si>
  <si>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</si>
  <si>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</si>
  <si>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</si>
  <si>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</si>
  <si>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</si>
  <si>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</si>
  <si>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</si>
  <si>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</si>
  <si>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</si>
  <si>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</si>
  <si>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</si>
  <si>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</si>
  <si>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</si>
  <si>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</si>
  <si>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</si>
  <si>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</si>
  <si>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</si>
  <si>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</si>
  <si>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</si>
  <si>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</si>
  <si>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</si>
  <si>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</si>
  <si>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</si>
  <si>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</si>
  <si>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</si>
  <si>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</si>
  <si>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</si>
  <si>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</si>
  <si>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</si>
  <si>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</si>
  <si>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</si>
  <si>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</si>
  <si>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</si>
  <si>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</si>
  <si>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</si>
  <si>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</si>
  <si>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</si>
  <si>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</si>
  <si>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</si>
  <si>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</si>
  <si>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</si>
  <si>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</si>
  <si>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</si>
  <si>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</si>
  <si>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</si>
  <si>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</si>
  <si>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</si>
  <si>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</si>
  <si>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</si>
  <si>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</si>
  <si>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</si>
  <si>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</si>
  <si>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</si>
  <si>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</si>
  <si>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</si>
  <si>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</si>
  <si>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</si>
  <si>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</si>
  <si>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</si>
  <si>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</si>
  <si>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</si>
  <si>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</si>
  <si>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</si>
  <si>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</si>
  <si>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</si>
  <si>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</si>
  <si>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</si>
  <si>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</si>
  <si>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</si>
  <si>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</si>
  <si>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</si>
  <si>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</si>
  <si>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</si>
  <si>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</si>
  <si>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</si>
  <si>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</si>
  <si>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</si>
  <si>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</si>
  <si>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</si>
  <si>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</si>
  <si>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</si>
  <si>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</si>
  <si>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</si>
  <si>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</si>
  <si>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</si>
  <si>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</si>
  <si>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</si>
  <si>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</si>
  <si>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</si>
  <si>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</si>
  <si>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</si>
  <si>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</si>
  <si>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</si>
  <si>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</si>
  <si>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</si>
  <si>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</si>
  <si>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</si>
  <si>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</si>
  <si>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</si>
  <si>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</si>
  <si>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</si>
  <si>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</si>
  <si>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</si>
  <si>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</si>
  <si>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</si>
  <si>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</si>
  <si>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</si>
  <si>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</si>
  <si>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</si>
  <si>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</si>
  <si>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</si>
  <si>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</si>
  <si>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</si>
  <si>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</si>
  <si>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</si>
  <si>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</si>
  <si>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</si>
  <si>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</si>
  <si>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</si>
  <si>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</si>
  <si>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</si>
  <si>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</si>
  <si>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</si>
  <si>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</si>
  <si>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</si>
  <si>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</si>
  <si>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</si>
  <si>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</si>
  <si>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</si>
  <si>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</si>
  <si>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</si>
  <si>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</si>
  <si>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</si>
  <si>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</si>
  <si>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</si>
  <si>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</si>
  <si>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</si>
  <si>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</si>
  <si>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</si>
  <si>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</si>
  <si>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</si>
  <si>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</si>
  <si>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</si>
  <si>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</si>
  <si>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</si>
  <si>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</si>
  <si>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</si>
  <si>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</si>
  <si>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</si>
  <si>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</si>
  <si>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</si>
  <si>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</si>
  <si>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</si>
  <si>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</si>
  <si>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</si>
  <si>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</si>
  <si>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</si>
  <si>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</si>
  <si>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</si>
  <si>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</si>
  <si>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</si>
  <si>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</si>
  <si>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</si>
  <si>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</si>
  <si>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</si>
  <si>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</si>
  <si>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</si>
  <si>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</si>
  <si>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</si>
  <si>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</si>
  <si>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</si>
  <si>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</si>
  <si>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</si>
  <si>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</si>
  <si>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</si>
  <si>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</si>
  <si>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</si>
  <si>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</si>
  <si>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</si>
  <si>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</si>
  <si>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</si>
  <si>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</si>
  <si>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</si>
  <si>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</si>
  <si>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</si>
  <si>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</si>
  <si>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</si>
  <si>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</si>
  <si>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</si>
  <si>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</si>
  <si>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</si>
  <si>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</si>
  <si>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</si>
  <si>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</si>
  <si>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</si>
  <si>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</si>
  <si>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</si>
  <si>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</si>
  <si>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</si>
  <si>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</si>
  <si>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</si>
  <si>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</si>
  <si>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</si>
  <si>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</si>
  <si>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</si>
  <si>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</si>
  <si>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</si>
  <si>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</si>
  <si>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</si>
  <si>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</si>
  <si>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</si>
  <si>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</si>
  <si>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</si>
  <si>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</si>
  <si>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</si>
  <si>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</si>
  <si>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</si>
  <si>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</si>
  <si>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</si>
  <si>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</si>
  <si>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</si>
  <si>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</si>
  <si>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</si>
  <si>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</si>
  <si>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</si>
  <si>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</si>
  <si>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</si>
  <si>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</si>
  <si>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</si>
  <si>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</si>
  <si>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</si>
  <si>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</si>
  <si>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</si>
  <si>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</si>
  <si>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</si>
  <si>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</si>
  <si>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</si>
  <si>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</si>
  <si>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</si>
  <si>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</si>
  <si>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</si>
  <si>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</si>
  <si>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</si>
  <si>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</si>
  <si>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</si>
  <si>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</si>
  <si>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</si>
  <si>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</si>
  <si>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</si>
  <si>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</si>
  <si>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</si>
  <si>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</si>
  <si>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</si>
  <si>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</si>
  <si>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</si>
  <si>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</si>
  <si>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</si>
  <si>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</si>
  <si>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</si>
  <si>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</si>
  <si>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</si>
  <si>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</si>
  <si>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</si>
  <si>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</si>
  <si>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</si>
  <si>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</si>
  <si>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</si>
  <si>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</si>
  <si>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</si>
  <si>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</si>
  <si>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</si>
  <si>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</si>
  <si>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</si>
  <si>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</si>
  <si>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</si>
  <si>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</si>
  <si>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</si>
  <si>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</si>
  <si>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</si>
  <si>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</si>
  <si>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</si>
  <si>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</si>
  <si>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</si>
  <si>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</si>
  <si>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</si>
  <si>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</si>
  <si>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</si>
  <si>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</si>
  <si>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</si>
  <si>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</si>
  <si>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</si>
  <si>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</si>
  <si>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</si>
  <si>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</si>
  <si>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</si>
  <si>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</si>
  <si>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</si>
  <si>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</si>
  <si>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</si>
  <si>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</si>
  <si>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</si>
  <si>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</si>
  <si>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</si>
  <si>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</si>
  <si>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</si>
  <si>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</si>
  <si>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</si>
  <si>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</si>
  <si>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</si>
  <si>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</si>
  <si>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</si>
  <si>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</si>
  <si>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</si>
  <si>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</si>
  <si>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</si>
  <si>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</si>
  <si>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</si>
  <si>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</si>
  <si>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</si>
  <si>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</si>
  <si>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</si>
  <si>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</si>
  <si>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</si>
  <si>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</si>
  <si>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</si>
  <si>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</si>
  <si>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</si>
  <si>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</si>
  <si>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</si>
  <si>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</si>
  <si>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</si>
  <si>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</si>
  <si>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</si>
  <si>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</si>
  <si>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</si>
  <si>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</si>
  <si>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</si>
  <si>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</si>
  <si>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</si>
  <si>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</si>
  <si>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</si>
  <si>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</si>
  <si>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</si>
  <si>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</si>
  <si>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</si>
  <si>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</si>
  <si>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</si>
  <si>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</si>
  <si>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</si>
  <si>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</si>
  <si>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</si>
  <si>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</si>
  <si>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</si>
  <si>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</si>
  <si>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</si>
  <si>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</si>
  <si>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</si>
  <si>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</si>
  <si>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</si>
  <si>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</si>
  <si>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</si>
  <si>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</si>
  <si>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</si>
  <si>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</si>
  <si>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</si>
  <si>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</si>
  <si>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</si>
  <si>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</si>
  <si>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</si>
  <si>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</si>
  <si>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</si>
  <si>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</si>
  <si>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</si>
  <si>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</si>
  <si>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</si>
  <si>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</si>
  <si>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</si>
  <si>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</si>
  <si>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</si>
  <si>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</si>
  <si>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</si>
  <si>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</si>
  <si>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</si>
  <si>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</si>
  <si>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</si>
  <si>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</si>
  <si>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</si>
  <si>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</si>
  <si>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</si>
  <si>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</si>
  <si>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</si>
  <si>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</si>
  <si>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</si>
  <si>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</si>
  <si>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</si>
  <si>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</si>
  <si>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</si>
  <si>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</si>
  <si>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</si>
  <si>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</si>
  <si>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</si>
  <si>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</si>
  <si>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</si>
  <si>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</si>
  <si>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</si>
  <si>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</si>
  <si>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</si>
  <si>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</si>
  <si>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</si>
  <si>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</si>
  <si>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</si>
  <si>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</si>
  <si>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</si>
  <si>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</si>
  <si>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</si>
  <si>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</si>
  <si>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</si>
  <si>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</si>
  <si>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</si>
  <si>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</si>
  <si>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</si>
  <si>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</si>
  <si>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</si>
  <si>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</si>
  <si>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</si>
  <si>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</si>
  <si>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</si>
  <si>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</si>
  <si>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</si>
  <si>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</si>
  <si>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</si>
  <si>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</si>
  <si>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</si>
  <si>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</si>
  <si>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</si>
  <si>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</si>
  <si>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</si>
  <si>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</si>
  <si>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</si>
  <si>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</si>
  <si>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</si>
  <si>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</si>
  <si>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</si>
  <si>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</si>
  <si>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</si>
  <si>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</si>
  <si>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</si>
  <si>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</si>
  <si>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</si>
  <si>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</si>
  <si>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</si>
  <si>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</si>
  <si>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</si>
  <si>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</si>
  <si>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</si>
  <si>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</si>
  <si>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</si>
  <si>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</si>
  <si>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</si>
  <si>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</si>
  <si>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</si>
  <si>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</si>
  <si>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</si>
  <si>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</si>
  <si>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</si>
  <si>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</si>
  <si>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</si>
  <si>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</si>
  <si>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</si>
  <si>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</si>
  <si>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</si>
  <si>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</si>
  <si>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</si>
  <si>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</si>
  <si>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</si>
  <si>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</si>
  <si>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</si>
  <si>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</si>
  <si>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</si>
  <si>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</si>
  <si>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</si>
  <si>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</si>
  <si>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</si>
  <si>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</si>
  <si>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</si>
  <si>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</si>
  <si>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</si>
  <si>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</si>
  <si>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</si>
  <si>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</si>
  <si>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</si>
  <si>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</si>
  <si>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</si>
  <si>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</si>
  <si>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</si>
  <si>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</si>
  <si>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</si>
  <si>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</si>
  <si>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</si>
  <si>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</si>
  <si>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</si>
  <si>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</si>
  <si>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</si>
  <si>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</si>
  <si>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</si>
  <si>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</si>
  <si>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</si>
  <si>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</si>
  <si>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</si>
  <si>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</si>
  <si>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</si>
  <si>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</si>
  <si>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</si>
  <si>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</si>
  <si>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</si>
  <si>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</si>
  <si>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</si>
  <si>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</si>
  <si>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</si>
  <si>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</si>
  <si>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</si>
  <si>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</si>
  <si>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</si>
  <si>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</si>
  <si>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</si>
  <si>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</si>
  <si>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</si>
  <si>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</si>
  <si>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</si>
  <si>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</si>
  <si>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</si>
  <si>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</si>
  <si>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</si>
  <si>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</si>
  <si>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</si>
  <si>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</si>
  <si>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</si>
  <si>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</si>
  <si>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</si>
  <si>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</si>
  <si>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</si>
  <si>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</si>
  <si>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</si>
  <si>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</si>
  <si>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</si>
  <si>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</si>
  <si>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</si>
  <si>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</si>
  <si>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</si>
  <si>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</si>
  <si>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</si>
  <si>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</si>
  <si>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</si>
  <si>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</si>
  <si>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</si>
  <si>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</si>
  <si>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</si>
  <si>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</si>
  <si>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</si>
  <si>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</si>
  <si>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</si>
  <si>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</si>
  <si>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</si>
  <si>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</si>
  <si>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</si>
  <si>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</si>
  <si>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</si>
  <si>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</si>
  <si>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</si>
  <si>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</si>
  <si>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</si>
  <si>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</si>
  <si>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</si>
  <si>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</si>
  <si>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</si>
  <si>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</si>
  <si>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</si>
  <si>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</si>
  <si>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</si>
  <si>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</si>
  <si>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</si>
  <si>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</si>
  <si>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</si>
  <si>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</si>
  <si>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</si>
  <si>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</si>
  <si>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</si>
  <si>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</si>
  <si>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</si>
  <si>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</si>
  <si>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</si>
  <si>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</si>
  <si>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</si>
  <si>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</si>
  <si>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</si>
  <si>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</si>
  <si>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</si>
  <si>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</si>
  <si>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</si>
  <si>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</si>
  <si>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</si>
  <si>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</si>
  <si>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</si>
  <si>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</si>
  <si>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</si>
  <si>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</si>
  <si>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</si>
  <si>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</si>
  <si>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</si>
  <si>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</si>
  <si>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</si>
  <si>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</si>
  <si>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</si>
  <si>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</si>
  <si>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</si>
  <si>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</si>
  <si>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</si>
  <si>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</si>
  <si>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</si>
  <si>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</si>
  <si>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</si>
  <si>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</si>
  <si>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</si>
  <si>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</si>
  <si>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</si>
  <si>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</si>
  <si>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</si>
  <si>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</si>
  <si>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</si>
  <si>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</si>
  <si>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</si>
  <si>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</si>
  <si>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</si>
  <si>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</si>
  <si>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</si>
  <si>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</si>
  <si>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</si>
  <si>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</si>
  <si>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</si>
  <si>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</si>
  <si>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</si>
  <si>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</si>
  <si>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</si>
  <si>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</si>
  <si>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</si>
  <si>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</si>
  <si>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</si>
  <si>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</si>
  <si>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</si>
  <si>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</si>
  <si>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</si>
  <si>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</si>
  <si>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</si>
  <si>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</si>
  <si>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</si>
  <si>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</si>
  <si>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</si>
  <si>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</si>
  <si>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</si>
  <si>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</si>
  <si>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</si>
  <si>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</si>
  <si>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</si>
  <si>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</si>
  <si>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</si>
  <si>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</si>
  <si>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</si>
  <si>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</si>
  <si>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</si>
  <si>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</si>
  <si>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</si>
  <si>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</si>
  <si>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</si>
  <si>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</si>
  <si>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</si>
  <si>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</si>
  <si>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</si>
  <si>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</si>
  <si>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</si>
  <si>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</si>
  <si>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</si>
  <si>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</si>
  <si>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</si>
  <si>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</si>
  <si>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</si>
  <si>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</si>
  <si>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</si>
  <si>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</si>
  <si>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</si>
  <si>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</si>
  <si>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</si>
  <si>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</si>
  <si>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</si>
  <si>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</si>
  <si>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</si>
  <si>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</si>
  <si>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</si>
  <si>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</si>
  <si>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</si>
  <si>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</si>
  <si>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</si>
  <si>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</si>
  <si>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</si>
  <si>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</si>
  <si>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</si>
  <si>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</si>
  <si>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</si>
  <si>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</si>
  <si>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</si>
  <si>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</si>
  <si>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</si>
  <si>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</si>
  <si>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</si>
  <si>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</si>
  <si>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</si>
  <si>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</si>
  <si>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</si>
  <si>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</si>
  <si>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</si>
  <si>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</si>
  <si>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</si>
  <si>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</si>
  <si>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</si>
  <si>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</si>
  <si>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</si>
  <si>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</si>
  <si>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</si>
  <si>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</si>
  <si>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</si>
  <si>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</si>
  <si>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</si>
  <si>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</si>
  <si>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</si>
  <si>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</si>
  <si>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</si>
  <si>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</si>
  <si>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</si>
  <si>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</si>
  <si>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</si>
  <si>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</si>
  <si>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</si>
  <si>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</si>
  <si>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</si>
  <si>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</si>
  <si>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</si>
  <si>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</si>
  <si>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</si>
  <si>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</si>
  <si>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</si>
  <si>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</si>
  <si>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</si>
  <si>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</si>
  <si>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</si>
  <si>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</si>
  <si>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</si>
  <si>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</si>
  <si>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</si>
  <si>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</si>
  <si>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</si>
  <si>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</si>
  <si>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</si>
  <si>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</si>
  <si>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</si>
  <si>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</si>
  <si>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</si>
  <si>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</si>
  <si>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</si>
  <si>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</si>
  <si>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</si>
  <si>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</si>
  <si>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</si>
  <si>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</si>
  <si>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</si>
  <si>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</si>
  <si>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</si>
  <si>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</si>
  <si>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</si>
  <si>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</si>
  <si>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</si>
  <si>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</si>
  <si>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</si>
  <si>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</si>
  <si>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</si>
  <si>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</si>
  <si>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</si>
  <si>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</si>
  <si>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</si>
  <si>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</si>
  <si>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</si>
  <si>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</si>
  <si>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</si>
  <si>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</si>
  <si>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</si>
  <si>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</si>
  <si>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</si>
  <si>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</si>
  <si>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</si>
  <si>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</si>
  <si>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</si>
  <si>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</si>
  <si>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</si>
  <si>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</si>
  <si>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</si>
  <si>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</si>
  <si>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</si>
  <si>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</si>
  <si>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</si>
  <si>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</si>
  <si>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</si>
  <si>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</si>
  <si>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</si>
  <si>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</si>
  <si>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</si>
  <si>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</si>
  <si>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</si>
  <si>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</si>
  <si>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</si>
  <si>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</si>
  <si>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</si>
  <si>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</si>
  <si>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</si>
  <si>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</si>
  <si>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</si>
  <si>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</si>
  <si>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</si>
  <si>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</si>
  <si>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</si>
  <si>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</si>
  <si>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</si>
  <si>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</si>
  <si>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</si>
  <si>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</si>
  <si>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</si>
  <si>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</si>
  <si>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</si>
  <si>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</si>
  <si>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</si>
  <si>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</si>
  <si>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</si>
  <si>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</si>
  <si>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</si>
  <si>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</si>
  <si>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</si>
  <si>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</si>
  <si>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</si>
  <si>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</si>
  <si>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</si>
  <si>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</si>
  <si>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</si>
  <si>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</si>
  <si>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</si>
  <si>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</si>
  <si>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</si>
  <si>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</si>
  <si>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</si>
  <si>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</si>
  <si>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</si>
  <si>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</si>
  <si>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</si>
  <si>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</si>
  <si>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</si>
  <si>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</si>
  <si>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</si>
  <si>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</si>
  <si>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</si>
  <si>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</si>
  <si>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</si>
  <si>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</si>
  <si>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</si>
  <si>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</si>
  <si>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</si>
  <si>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</si>
  <si>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</si>
  <si>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</si>
  <si>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</si>
  <si>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</si>
  <si>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</si>
  <si>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</si>
  <si>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</si>
  <si>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</si>
  <si>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</si>
  <si>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</si>
  <si>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</si>
  <si>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</si>
  <si>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</si>
  <si>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</si>
  <si>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</si>
  <si>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</si>
  <si>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</si>
  <si>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</si>
  <si>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</si>
  <si>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</si>
  <si>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</si>
  <si>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</si>
  <si>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</si>
  <si>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</si>
  <si>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</si>
  <si>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</si>
  <si>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</si>
  <si>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</si>
  <si>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</si>
  <si>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</si>
  <si>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</si>
  <si>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</si>
  <si>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</si>
  <si>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</si>
  <si>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</si>
  <si>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</si>
  <si>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</si>
  <si>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</si>
  <si>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</si>
  <si>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</si>
  <si>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</si>
  <si>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</si>
  <si>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</si>
  <si>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</si>
  <si>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</si>
  <si>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</si>
  <si>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</si>
  <si>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</si>
  <si>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</si>
  <si>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</si>
  <si>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</si>
  <si>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</si>
  <si>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</si>
  <si>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</si>
  <si>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</si>
  <si>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</si>
  <si>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</si>
  <si>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</si>
  <si>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</si>
  <si>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</si>
  <si>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</si>
  <si>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</si>
  <si>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</si>
  <si>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</si>
  <si>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</si>
  <si>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</si>
  <si>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</si>
  <si>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</si>
  <si>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</si>
  <si>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</si>
  <si>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</si>
  <si>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</si>
  <si>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</si>
  <si>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</si>
  <si>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</si>
  <si>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</si>
  <si>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</si>
  <si>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</si>
  <si>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</si>
  <si>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</si>
  <si>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</si>
  <si>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</si>
  <si>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</si>
  <si>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</si>
  <si>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</si>
  <si>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</si>
  <si>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</si>
  <si>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</si>
  <si>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</si>
  <si>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</si>
  <si>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</si>
  <si>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</si>
  <si>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</si>
  <si>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</si>
  <si>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</si>
  <si>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</si>
  <si>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</si>
  <si>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</si>
  <si>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</si>
  <si>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</si>
  <si>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</si>
  <si>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</si>
  <si>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</si>
  <si>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</si>
  <si>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</si>
  <si>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</si>
  <si>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</si>
  <si>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</si>
  <si>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</si>
  <si>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</si>
  <si>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</si>
  <si>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</si>
  <si>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</si>
  <si>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</si>
  <si>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</si>
  <si>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</si>
  <si>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</si>
  <si>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</si>
  <si>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</si>
  <si>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</si>
  <si>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</si>
  <si>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</si>
  <si>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</si>
  <si>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</si>
  <si>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</si>
  <si>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</si>
  <si>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</si>
  <si>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</si>
  <si>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</si>
  <si>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</si>
  <si>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</si>
  <si>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</si>
  <si>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</si>
  <si>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</si>
  <si>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</si>
  <si>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</si>
  <si>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</si>
  <si>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</si>
  <si>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</si>
  <si>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</si>
  <si>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</si>
  <si>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</si>
  <si>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</si>
  <si>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</si>
  <si>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</si>
  <si>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</si>
  <si>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</si>
  <si>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</si>
  <si>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</si>
  <si>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</si>
  <si>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</si>
  <si>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</si>
  <si>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</si>
  <si>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</si>
  <si>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</si>
  <si>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</si>
  <si>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</si>
  <si>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</si>
  <si>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</si>
  <si>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</si>
  <si>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</si>
  <si>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</si>
  <si>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</si>
  <si>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</si>
  <si>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</si>
  <si>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</si>
  <si>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</si>
  <si>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</si>
  <si>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</si>
  <si>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</si>
  <si>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</si>
  <si>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</si>
  <si>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</si>
  <si>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</si>
  <si>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</si>
  <si>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</si>
  <si>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</si>
  <si>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</si>
  <si>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</si>
  <si>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</si>
  <si>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</si>
  <si>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</si>
  <si>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</si>
  <si>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</si>
  <si>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</si>
  <si>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</si>
  <si>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</si>
  <si>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</si>
  <si>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</si>
  <si>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</si>
  <si>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</si>
  <si>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</si>
  <si>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</si>
  <si>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</si>
  <si>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</si>
  <si>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</si>
  <si>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</si>
  <si>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</si>
  <si>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</si>
  <si>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</si>
  <si>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</si>
  <si>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</si>
  <si>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</si>
  <si>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</si>
  <si>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</si>
  <si>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</si>
  <si>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</si>
  <si>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</si>
  <si>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</si>
  <si>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</si>
  <si>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</si>
  <si>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</si>
  <si>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</si>
  <si>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</si>
  <si>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</si>
  <si>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</si>
  <si>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</si>
  <si>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</si>
  <si>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</si>
  <si>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</si>
  <si>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</si>
  <si>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</si>
  <si>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</si>
  <si>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</si>
  <si>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</si>
  <si>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</si>
  <si>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</si>
  <si>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</si>
  <si>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</si>
  <si>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</si>
  <si>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</si>
  <si>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</si>
  <si>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</si>
  <si>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</si>
  <si>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</si>
  <si>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</si>
  <si>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</si>
  <si>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</si>
  <si>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</si>
  <si>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</si>
  <si>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</si>
  <si>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</si>
  <si>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</si>
  <si>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</si>
  <si>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</si>
  <si>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</si>
  <si>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</si>
  <si>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</si>
  <si>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</si>
  <si>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</si>
  <si>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</si>
  <si>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</si>
  <si>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</si>
  <si>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</si>
  <si>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</si>
  <si>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</si>
  <si>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</si>
  <si>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</si>
  <si>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</si>
  <si>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</si>
  <si>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</si>
  <si>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</si>
  <si>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</si>
  <si>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</si>
  <si>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</si>
  <si>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</si>
  <si>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</si>
  <si>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</si>
  <si>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</si>
  <si>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</si>
  <si>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</si>
  <si>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</si>
  <si>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</si>
  <si>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</si>
  <si>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</si>
  <si>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</si>
  <si>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</si>
  <si>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</si>
  <si>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</si>
  <si>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</si>
  <si>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</si>
  <si>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</si>
  <si>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</si>
  <si>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</si>
  <si>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</si>
  <si>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</si>
  <si>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</si>
  <si>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</si>
  <si>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</si>
  <si>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</si>
  <si>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</si>
  <si>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</si>
  <si>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</si>
  <si>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</si>
  <si>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</si>
  <si>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</si>
  <si>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</si>
  <si>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</si>
  <si>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</si>
  <si>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</si>
  <si>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</si>
  <si>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</si>
  <si>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</si>
  <si>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</si>
  <si>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</si>
  <si>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</si>
  <si>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</si>
  <si>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</si>
  <si>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</si>
  <si>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</si>
  <si>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</si>
  <si>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</si>
  <si>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</si>
  <si>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</si>
  <si>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</si>
  <si>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</si>
  <si>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</si>
  <si>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</si>
  <si>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</si>
  <si>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</si>
  <si>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</si>
  <si>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</si>
  <si>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</si>
  <si>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</si>
  <si>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</si>
  <si>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</si>
  <si>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</si>
  <si>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</si>
  <si>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</si>
  <si>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</si>
  <si>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</si>
  <si>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</si>
  <si>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</si>
  <si>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</si>
  <si>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</si>
  <si>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</si>
  <si>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</si>
  <si>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</si>
  <si>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</si>
  <si>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</si>
  <si>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</si>
  <si>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</si>
  <si>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</si>
  <si>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</si>
  <si>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</si>
  <si>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</si>
  <si>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</si>
  <si>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</si>
  <si>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</si>
  <si>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</si>
  <si>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</si>
  <si>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</si>
  <si>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</si>
  <si>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</si>
  <si>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</si>
  <si>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</si>
  <si>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</si>
  <si>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</si>
  <si>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</si>
  <si>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</si>
  <si>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</si>
  <si>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</si>
  <si>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</si>
  <si>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</si>
  <si>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</si>
  <si>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</si>
  <si>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</si>
  <si>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</si>
  <si>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</si>
  <si>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</si>
  <si>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</si>
  <si>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</si>
  <si>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</si>
  <si>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</si>
  <si>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</si>
  <si>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</si>
  <si>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</si>
  <si>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</si>
  <si>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</si>
  <si>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</si>
  <si>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</si>
  <si>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</si>
  <si>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</si>
  <si>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</si>
  <si>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</si>
  <si>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</si>
  <si>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</si>
  <si>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</si>
  <si>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</si>
  <si>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</si>
  <si>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</si>
  <si>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</si>
  <si>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</si>
  <si>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</si>
  <si>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</si>
  <si>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</si>
  <si>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</si>
  <si>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</si>
  <si>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</si>
  <si>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</si>
  <si>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</si>
  <si>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</si>
  <si>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</si>
  <si>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</si>
  <si>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</si>
  <si>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</si>
  <si>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</si>
  <si>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</si>
  <si>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</si>
  <si>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</si>
  <si>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</si>
  <si>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</si>
  <si>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</si>
  <si>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</si>
  <si>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</si>
  <si>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</si>
  <si>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</si>
  <si>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</si>
  <si>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</si>
  <si>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</si>
  <si>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</si>
  <si>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</si>
  <si>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</si>
  <si>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</si>
  <si>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</si>
  <si>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</si>
  <si>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</si>
  <si>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</si>
  <si>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</si>
  <si>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</si>
  <si>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</si>
  <si>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</si>
  <si>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</si>
  <si>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</si>
  <si>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</si>
  <si>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</si>
  <si>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</si>
  <si>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</si>
  <si>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</si>
  <si>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</si>
  <si>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</si>
  <si>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</si>
  <si>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</si>
  <si>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</si>
  <si>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</si>
  <si>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</si>
  <si>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</si>
  <si>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</si>
  <si>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</si>
  <si>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</si>
  <si>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</si>
  <si>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</si>
  <si>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</si>
  <si>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</si>
  <si>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</si>
  <si>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</si>
  <si>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</si>
  <si>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</si>
  <si>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</si>
  <si>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</si>
  <si>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</si>
  <si>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</si>
  <si>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</si>
  <si>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</si>
  <si>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</si>
  <si>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</si>
  <si>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</si>
  <si>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</si>
  <si>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</si>
  <si>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</si>
  <si>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</si>
  <si>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</si>
  <si>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</si>
  <si>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</si>
  <si>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</si>
  <si>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</si>
  <si>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</si>
  <si>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</si>
  <si>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</si>
  <si>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</si>
  <si>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</si>
  <si>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</si>
  <si>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</si>
  <si>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</si>
  <si>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</si>
  <si>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</si>
  <si>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</si>
  <si>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</si>
  <si>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</si>
  <si>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</si>
  <si>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</si>
  <si>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</si>
  <si>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</si>
  <si>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</si>
  <si>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</si>
  <si>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</si>
  <si>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</si>
  <si>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</si>
  <si>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</si>
  <si>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</si>
  <si>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</si>
  <si>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</si>
  <si>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</si>
  <si>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</si>
  <si>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</si>
  <si>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</si>
  <si>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</si>
  <si>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</si>
  <si>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</si>
  <si>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</si>
  <si>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</si>
  <si>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</si>
  <si>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</si>
  <si>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</si>
  <si>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</si>
  <si>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</si>
  <si>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</si>
  <si>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</si>
  <si>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</si>
  <si>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</si>
  <si>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</si>
  <si>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</si>
  <si>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</si>
  <si>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</si>
  <si>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</si>
  <si>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</si>
  <si>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</si>
  <si>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</si>
  <si>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</si>
  <si>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</si>
  <si>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</si>
  <si>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</si>
  <si>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</si>
  <si>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</si>
  <si>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</si>
  <si>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</si>
  <si>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</si>
  <si>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</si>
  <si>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</si>
  <si>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</si>
  <si>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</si>
  <si>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</si>
  <si>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</si>
  <si>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</si>
  <si>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</si>
  <si>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</si>
  <si>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</si>
  <si>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</si>
  <si>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</si>
  <si>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</si>
  <si>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</si>
  <si>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</si>
  <si>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</si>
  <si>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</si>
  <si>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</si>
  <si>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</si>
  <si>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</si>
  <si>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</si>
  <si>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</si>
  <si>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</si>
  <si>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</si>
  <si>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</si>
  <si>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</si>
  <si>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</si>
  <si>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</si>
  <si>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</si>
  <si>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</si>
  <si>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</si>
  <si>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</si>
  <si>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</si>
  <si>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</si>
  <si>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</si>
  <si>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</si>
  <si>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</si>
  <si>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</si>
  <si>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</si>
  <si>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</si>
  <si>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</si>
  <si>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</si>
  <si>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</si>
  <si>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</si>
  <si>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</si>
  <si>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</si>
  <si>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</si>
  <si>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</si>
  <si>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</si>
  <si>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</si>
  <si>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</si>
  <si>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</si>
  <si>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</si>
  <si>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</si>
  <si>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</si>
  <si>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</si>
  <si>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</si>
  <si>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</si>
  <si>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</si>
  <si>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</si>
  <si>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</si>
  <si>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</si>
  <si>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</si>
  <si>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</si>
  <si>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</si>
  <si>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</si>
  <si>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</si>
  <si>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</si>
  <si>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</si>
  <si>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</si>
  <si>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</si>
  <si>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</si>
  <si>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</si>
  <si>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</si>
  <si>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</si>
  <si>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</si>
  <si>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</si>
  <si>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</si>
  <si>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</si>
  <si>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</si>
  <si>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</si>
  <si>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</si>
  <si>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</si>
  <si>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</si>
  <si>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</si>
  <si>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</si>
  <si>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</si>
  <si>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</si>
  <si>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</si>
  <si>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</si>
  <si>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</si>
  <si>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</si>
  <si>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</si>
  <si>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</si>
  <si>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</si>
  <si>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</si>
  <si>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</si>
  <si>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</si>
  <si>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</si>
  <si>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</si>
  <si>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</si>
  <si>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</si>
  <si>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</si>
  <si>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</si>
  <si>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</si>
  <si>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</si>
  <si>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</si>
  <si>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</si>
  <si>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</si>
  <si>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</si>
  <si>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</si>
  <si>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</si>
  <si>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</si>
  <si>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</si>
  <si>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</si>
  <si>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</si>
  <si>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</si>
  <si>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</si>
  <si>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</si>
  <si>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</si>
  <si>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</si>
  <si>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</si>
  <si>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</si>
  <si>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</si>
  <si>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</si>
  <si>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</si>
  <si>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</si>
  <si>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</si>
  <si>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</si>
  <si>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</si>
  <si>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</si>
  <si>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</si>
  <si>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</si>
  <si>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</si>
  <si>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</si>
  <si>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</si>
  <si>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</si>
  <si>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</si>
  <si>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</si>
  <si>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</si>
  <si>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</si>
  <si>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</si>
  <si>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</si>
  <si>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</si>
  <si>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</si>
  <si>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</si>
  <si>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</si>
  <si>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</si>
  <si>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</si>
  <si>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</si>
  <si>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</si>
  <si>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</si>
  <si>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</si>
  <si>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</si>
  <si>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</si>
  <si>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</si>
  <si>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</si>
  <si>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</si>
  <si>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</si>
  <si>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</si>
  <si>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</si>
  <si>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</si>
  <si>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</si>
  <si>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</si>
  <si>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</si>
  <si>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</si>
  <si>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</si>
  <si>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</si>
  <si>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</si>
  <si>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</si>
  <si>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</si>
  <si>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</si>
  <si>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</si>
  <si>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</si>
  <si>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</si>
  <si>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</si>
  <si>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</si>
  <si>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</si>
  <si>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</si>
  <si>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</si>
  <si>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</si>
  <si>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</si>
  <si>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</si>
  <si>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</si>
  <si>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</si>
  <si>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</si>
  <si>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</si>
  <si>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</si>
  <si>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</si>
  <si>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</si>
  <si>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</si>
  <si>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</si>
  <si>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</si>
  <si>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</si>
  <si>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</si>
  <si>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</si>
  <si>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</si>
  <si>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</si>
  <si>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</si>
  <si>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</si>
  <si>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</si>
  <si>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</si>
  <si>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</si>
  <si>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</si>
  <si>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</si>
  <si>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</si>
  <si>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</si>
  <si>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</si>
  <si>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</si>
  <si>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</si>
  <si>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</si>
  <si>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</si>
  <si>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</si>
  <si>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</si>
  <si>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</si>
  <si>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</si>
  <si>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</si>
  <si>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</si>
  <si>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</si>
  <si>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</si>
  <si>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</si>
  <si>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</si>
  <si>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</si>
  <si>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</si>
  <si>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</si>
  <si>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</si>
  <si>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</si>
  <si>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</si>
  <si>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</si>
  <si>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</si>
  <si>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</si>
  <si>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</si>
  <si>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</si>
  <si>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</si>
  <si>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</si>
  <si>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</si>
  <si>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</si>
  <si>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</si>
  <si>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</si>
  <si>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</si>
  <si>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</si>
  <si>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</si>
  <si>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</si>
  <si>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</si>
  <si>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</si>
  <si>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</si>
  <si>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</si>
  <si>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</si>
  <si>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</si>
  <si>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</si>
  <si>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</si>
  <si>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</si>
  <si>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</si>
  <si>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</si>
  <si>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</si>
  <si>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</si>
  <si>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</si>
  <si>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</si>
  <si>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</si>
  <si>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</si>
  <si>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</si>
  <si>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</si>
  <si>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</si>
  <si>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</si>
  <si>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</si>
  <si>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</si>
  <si>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</si>
  <si>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</si>
  <si>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</si>
  <si>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</si>
  <si>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</si>
  <si>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</si>
  <si>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</si>
  <si>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</si>
  <si>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</si>
  <si>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</si>
  <si>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</si>
  <si>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</si>
  <si>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</si>
  <si>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</si>
  <si>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</si>
  <si>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</si>
  <si>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</si>
  <si>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</si>
  <si>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</si>
  <si>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</si>
  <si>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</si>
  <si>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</si>
  <si>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</si>
  <si>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</si>
  <si>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</si>
  <si>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</si>
  <si>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</si>
  <si>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</si>
  <si>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</si>
  <si>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</si>
  <si>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</si>
  <si>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</si>
  <si>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</si>
  <si>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</si>
  <si>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</si>
  <si>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</si>
  <si>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</si>
  <si>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</si>
  <si>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</si>
  <si>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</si>
  <si>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</si>
  <si>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</si>
  <si>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</si>
  <si>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</si>
  <si>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</si>
  <si>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</si>
  <si>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</si>
  <si>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</si>
  <si>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</si>
  <si>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</si>
  <si>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</si>
  <si>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</si>
  <si>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</si>
  <si>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</si>
  <si>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</si>
  <si>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</si>
  <si>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</si>
  <si>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</si>
  <si>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</si>
  <si>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</si>
  <si>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</si>
  <si>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</si>
  <si>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</si>
  <si>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</si>
  <si>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</si>
  <si>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</si>
  <si>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</si>
  <si>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</si>
  <si>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</si>
  <si>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</si>
  <si>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</si>
  <si>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</si>
  <si>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</si>
  <si>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</si>
  <si>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</si>
  <si>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</si>
  <si>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</si>
  <si>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</si>
  <si>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</si>
  <si>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</si>
  <si>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</si>
  <si>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</si>
  <si>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</si>
  <si>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</si>
  <si>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</si>
  <si>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</si>
  <si>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</si>
  <si>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</si>
  <si>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</si>
  <si>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</si>
  <si>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</si>
  <si>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</si>
  <si>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</si>
  <si>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</si>
  <si>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</si>
  <si>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</si>
  <si>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</si>
  <si>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</si>
  <si>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</si>
  <si>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</si>
  <si>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</si>
  <si>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</si>
  <si>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</si>
  <si>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</si>
  <si>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</si>
  <si>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</si>
  <si>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</si>
  <si>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</si>
  <si>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</si>
  <si>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</si>
  <si>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</si>
  <si>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</si>
  <si>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</si>
  <si>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</si>
  <si>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</si>
  <si>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</si>
  <si>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</si>
  <si>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</si>
  <si>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</si>
  <si>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</si>
  <si>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</si>
  <si>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</si>
  <si>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</si>
  <si>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</si>
  <si>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</si>
  <si>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</si>
  <si>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</si>
  <si>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</si>
  <si>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</si>
  <si>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</si>
  <si>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</si>
  <si>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</si>
  <si>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</si>
  <si>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</si>
  <si>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</si>
  <si>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</si>
  <si>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</si>
  <si>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</si>
  <si>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</si>
  <si>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</si>
  <si>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</si>
  <si>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</si>
  <si>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</si>
  <si>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</si>
  <si>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</si>
  <si>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</si>
  <si>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</si>
  <si>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</si>
  <si>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</si>
  <si>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</si>
  <si>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</si>
  <si>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</si>
  <si>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</si>
  <si>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</si>
  <si>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</si>
  <si>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</si>
  <si>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</si>
  <si>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</si>
  <si>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</si>
  <si>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</si>
  <si>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</si>
  <si>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</si>
  <si>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</si>
  <si>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</si>
  <si>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</si>
  <si>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</si>
  <si>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</si>
  <si>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</si>
  <si>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</si>
  <si>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</si>
  <si>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</si>
  <si>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</si>
  <si>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</si>
  <si>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</si>
  <si>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</si>
  <si>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</si>
  <si>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</si>
  <si>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</si>
  <si>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</si>
  <si>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</si>
  <si>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</si>
  <si>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</si>
  <si>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</si>
  <si>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</si>
  <si>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</si>
  <si>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</si>
  <si>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</si>
  <si>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</si>
  <si>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</si>
  <si>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</si>
  <si>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</si>
  <si>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</si>
  <si>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</si>
  <si>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</si>
  <si>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</si>
  <si>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</si>
  <si>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</si>
  <si>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</si>
  <si>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</si>
  <si>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</si>
  <si>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</si>
  <si>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</si>
  <si>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</si>
  <si>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</si>
  <si>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</si>
  <si>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</si>
  <si>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</si>
  <si>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</si>
  <si>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</si>
  <si>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</si>
  <si>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</si>
  <si>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</si>
  <si>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</si>
  <si>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</si>
  <si>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</si>
  <si>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</si>
  <si>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</si>
  <si>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</si>
  <si>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</si>
  <si>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</si>
  <si>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</si>
  <si>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</si>
  <si>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</si>
  <si>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</si>
  <si>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</si>
  <si>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</si>
  <si>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</si>
  <si>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</si>
  <si>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</si>
  <si>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</si>
  <si>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</si>
  <si>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</si>
  <si>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</si>
  <si>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</si>
  <si>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</si>
  <si>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</si>
  <si>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</si>
  <si>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</si>
  <si>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</si>
  <si>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</si>
  <si>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</si>
  <si>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</si>
  <si>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</si>
  <si>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</si>
  <si>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</si>
  <si>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</si>
  <si>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</si>
  <si>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</si>
  <si>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</si>
  <si>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</si>
  <si>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</si>
  <si>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</si>
  <si>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</si>
  <si>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</si>
  <si>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</si>
  <si>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</si>
  <si>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</si>
  <si>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</si>
  <si>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</si>
  <si>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</si>
  <si>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</si>
  <si>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</si>
  <si>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</si>
  <si>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</si>
  <si>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</si>
  <si>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</si>
  <si>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</si>
  <si>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</si>
  <si>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</si>
  <si>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</si>
  <si>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</si>
  <si>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</si>
  <si>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</si>
  <si>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</si>
  <si>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</si>
  <si>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</si>
  <si>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</si>
  <si>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</si>
  <si>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</si>
  <si>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</si>
  <si>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</si>
  <si>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</si>
  <si>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</si>
  <si>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</si>
  <si>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</si>
  <si>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</si>
  <si>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</si>
  <si>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</si>
  <si>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</si>
  <si>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</si>
  <si>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</si>
  <si>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</si>
  <si>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</si>
  <si>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</si>
  <si>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</si>
  <si>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</si>
  <si>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</si>
  <si>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</si>
  <si>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</si>
  <si>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</si>
  <si>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</si>
  <si>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</si>
  <si>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</si>
  <si>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</si>
  <si>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</si>
  <si>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</si>
  <si>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</si>
  <si>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</si>
  <si>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</si>
  <si>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</si>
  <si>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</si>
  <si>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</si>
  <si>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</si>
  <si>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</si>
  <si>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</si>
  <si>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</si>
  <si>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</si>
  <si>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</si>
  <si>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</si>
  <si>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</si>
  <si>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</si>
  <si>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</si>
  <si>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</si>
  <si>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</si>
  <si>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</si>
  <si>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</si>
  <si>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</si>
  <si>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</si>
  <si>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</si>
  <si>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</si>
  <si>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</si>
  <si>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</si>
  <si>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</si>
  <si>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</si>
  <si>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</si>
  <si>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</si>
  <si>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</si>
  <si>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</si>
  <si>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</si>
  <si>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</si>
  <si>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</si>
  <si>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</si>
  <si>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</si>
  <si>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</si>
  <si>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</si>
  <si>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</si>
  <si>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</si>
  <si>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</si>
  <si>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</si>
  <si>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</si>
  <si>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</si>
  <si>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</si>
  <si>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</si>
  <si>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</si>
  <si>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</si>
  <si>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</si>
  <si>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</si>
  <si>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</si>
  <si>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</si>
  <si>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</si>
  <si>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</si>
  <si>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</si>
  <si>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</si>
  <si>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</si>
  <si>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</si>
  <si>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</si>
  <si>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</si>
  <si>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</si>
  <si>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</si>
  <si>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</si>
  <si>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</si>
  <si>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</si>
  <si>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</si>
  <si>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</si>
  <si>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</si>
  <si>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</si>
  <si>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</si>
  <si>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</si>
  <si>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</si>
  <si>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</si>
  <si>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</si>
  <si>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</si>
  <si>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</si>
  <si>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</si>
  <si>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</si>
  <si>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</si>
  <si>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</si>
  <si>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</si>
  <si>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</si>
  <si>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</si>
  <si>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</si>
  <si>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</si>
  <si>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</si>
  <si>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</si>
  <si>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</si>
  <si>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</si>
  <si>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</si>
  <si>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</si>
  <si>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</si>
  <si>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</si>
  <si>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</si>
  <si>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</si>
  <si>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</si>
  <si>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</si>
  <si>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</si>
  <si>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</si>
  <si>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</si>
  <si>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</si>
  <si>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</si>
  <si>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</si>
  <si>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</si>
  <si>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</si>
  <si>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</si>
  <si>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</si>
  <si>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</si>
  <si>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</si>
  <si>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</si>
  <si>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</si>
  <si>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</si>
  <si>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</si>
  <si>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</si>
  <si>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</si>
  <si>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</si>
  <si>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</si>
  <si>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</si>
  <si>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</si>
  <si>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</si>
  <si>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</si>
  <si>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</si>
  <si>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</si>
  <si>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</si>
  <si>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</si>
  <si>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</si>
  <si>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</si>
  <si>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</si>
  <si>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</si>
  <si>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</si>
  <si>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</si>
  <si>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</si>
  <si>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</si>
  <si>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</si>
  <si>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</si>
  <si>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</si>
  <si>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</si>
  <si>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</si>
  <si>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</si>
  <si>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</si>
  <si>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</si>
  <si>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</si>
  <si>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</si>
  <si>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</si>
  <si>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</si>
  <si>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</si>
  <si>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</si>
  <si>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</si>
  <si>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</si>
  <si>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</si>
  <si>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</si>
  <si>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</si>
  <si>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</si>
  <si>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</si>
  <si>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</si>
  <si>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</si>
  <si>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</si>
  <si>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</si>
  <si>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</si>
  <si>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</si>
  <si>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</si>
  <si>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</si>
  <si>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</si>
  <si>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</si>
  <si>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</si>
  <si>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</si>
  <si>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</si>
  <si>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</si>
  <si>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</si>
  <si>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</si>
  <si>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</si>
  <si>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</si>
  <si>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</si>
  <si>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</si>
  <si>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</si>
  <si>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</si>
  <si>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</si>
  <si>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</si>
  <si>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</si>
  <si>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</si>
  <si>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</si>
  <si>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</si>
  <si>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</si>
  <si>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</si>
  <si>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</si>
  <si>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</si>
  <si>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</si>
  <si>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</si>
  <si>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</si>
  <si>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</si>
  <si>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</si>
  <si>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</si>
  <si>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</si>
  <si>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</si>
  <si>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</si>
  <si>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</si>
  <si>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</si>
  <si>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</si>
  <si>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</si>
  <si>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</si>
  <si>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</si>
  <si>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</si>
  <si>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</si>
  <si>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</si>
  <si>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</si>
  <si>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</si>
  <si>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</si>
  <si>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</si>
  <si>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</si>
  <si>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</si>
  <si>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</si>
  <si>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</si>
  <si>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</si>
  <si>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</si>
  <si>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</si>
  <si>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</si>
  <si>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</si>
  <si>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</si>
  <si>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</si>
  <si>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</si>
  <si>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</si>
  <si>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</si>
  <si>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</si>
  <si>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</si>
  <si>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</si>
  <si>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</si>
  <si>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</si>
  <si>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</si>
  <si>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</si>
  <si>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</si>
  <si>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</si>
  <si>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</si>
  <si>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</si>
  <si>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</si>
  <si>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</si>
  <si>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</si>
  <si>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</si>
  <si>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</si>
  <si>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</si>
  <si>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</si>
  <si>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</si>
  <si>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</si>
  <si>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</si>
  <si>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</si>
  <si>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</si>
  <si>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</si>
  <si>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</si>
  <si>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</si>
  <si>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</si>
  <si>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</si>
  <si>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</si>
  <si>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</si>
  <si>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</si>
  <si>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</si>
  <si>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</si>
  <si>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</si>
  <si>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</si>
  <si>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</si>
  <si>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</si>
  <si>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</si>
  <si>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</si>
  <si>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</si>
  <si>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</si>
  <si>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</si>
  <si>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</si>
  <si>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</si>
  <si>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</si>
  <si>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</si>
  <si>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</si>
  <si>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</si>
  <si>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</si>
  <si>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</si>
  <si>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</si>
  <si>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</si>
  <si>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</si>
  <si>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</si>
  <si>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</si>
  <si>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</si>
  <si>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</si>
  <si>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</si>
  <si>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</si>
  <si>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</si>
  <si>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</si>
  <si>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</si>
  <si>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</si>
  <si>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</si>
  <si>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</si>
  <si>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</si>
  <si>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</si>
  <si>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</si>
  <si>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</si>
  <si>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</si>
  <si>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</si>
  <si>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</si>
  <si>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</si>
  <si>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</si>
  <si>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</si>
  <si>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</si>
  <si>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</si>
  <si>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</si>
  <si>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</si>
  <si>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</si>
  <si>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</si>
  <si>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</si>
  <si>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</si>
  <si>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</si>
  <si>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</si>
  <si>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</si>
  <si>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</si>
  <si>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</si>
  <si>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</si>
  <si>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</si>
  <si>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</si>
  <si>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</si>
  <si>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</si>
  <si>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</si>
  <si>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</si>
  <si>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</si>
  <si>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</si>
  <si>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</si>
  <si>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</si>
  <si>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</si>
  <si>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</si>
  <si>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</si>
  <si>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</si>
  <si>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</si>
  <si>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</si>
  <si>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</si>
  <si>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</si>
  <si>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</si>
  <si>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</si>
  <si>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</si>
  <si>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</si>
  <si>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</si>
  <si>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</si>
  <si>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</si>
  <si>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</si>
  <si>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</si>
  <si>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</si>
  <si>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</si>
  <si>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</si>
  <si>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</si>
  <si>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</si>
  <si>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</si>
  <si>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</si>
  <si>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</si>
  <si>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</si>
  <si>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</si>
  <si>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</si>
  <si>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</si>
  <si>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</si>
  <si>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</si>
  <si>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</si>
  <si>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</si>
  <si>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</si>
  <si>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</si>
  <si>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</si>
  <si>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</si>
  <si>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</si>
  <si>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</si>
  <si>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</si>
  <si>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</si>
  <si>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</si>
  <si>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</si>
  <si>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</si>
  <si>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</si>
  <si>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</si>
  <si>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</si>
  <si>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</si>
  <si>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</si>
  <si>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</si>
  <si>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</si>
  <si>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</si>
  <si>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</si>
  <si>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</si>
  <si>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</si>
  <si>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</si>
  <si>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</si>
  <si>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</si>
  <si>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</si>
  <si>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</si>
  <si>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</si>
  <si>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</si>
  <si>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</si>
  <si>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</si>
  <si>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</si>
  <si>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</si>
  <si>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</si>
  <si>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</si>
  <si>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</si>
  <si>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</si>
  <si>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</si>
  <si>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</si>
  <si>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</si>
  <si>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</si>
  <si>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</si>
  <si>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</si>
  <si>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</si>
  <si>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</si>
  <si>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</si>
  <si>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</si>
  <si>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</si>
  <si>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</si>
  <si>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</si>
  <si>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</si>
  <si>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</si>
  <si>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</si>
  <si>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</si>
  <si>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</si>
  <si>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</si>
  <si>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</si>
  <si>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</si>
  <si>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</si>
  <si>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</si>
  <si>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</si>
  <si>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</si>
  <si>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</si>
  <si>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</si>
  <si>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</si>
  <si>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</si>
  <si>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</si>
  <si>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</si>
  <si>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</si>
  <si>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</si>
  <si>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</si>
  <si>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</si>
  <si>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</si>
  <si>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</si>
  <si>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</si>
  <si>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</si>
  <si>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</si>
  <si>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</si>
  <si>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</si>
  <si>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</si>
  <si>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</si>
  <si>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</si>
  <si>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</si>
  <si>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</si>
  <si>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</si>
  <si>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</si>
  <si>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</si>
  <si>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</si>
  <si>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</si>
  <si>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</si>
  <si>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</si>
  <si>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</si>
  <si>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</si>
  <si>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</si>
  <si>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</si>
  <si>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</si>
  <si>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</si>
  <si>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</si>
  <si>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</si>
  <si>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</si>
  <si>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</si>
  <si>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</si>
  <si>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</si>
  <si>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</si>
  <si>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</si>
  <si>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</si>
  <si>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</si>
  <si>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</si>
  <si>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</si>
  <si>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</si>
  <si>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</si>
  <si>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</si>
  <si>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</si>
  <si>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</si>
  <si>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</si>
  <si>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</si>
  <si>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</si>
  <si>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</si>
  <si>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</si>
  <si>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</si>
  <si>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</si>
  <si>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</si>
  <si>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</si>
  <si>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</si>
  <si>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</si>
  <si>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</si>
  <si>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</si>
  <si>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</si>
  <si>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</si>
  <si>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</si>
  <si>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</si>
  <si>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</si>
  <si>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</si>
  <si>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</si>
  <si>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</si>
  <si>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</si>
  <si>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</si>
  <si>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</si>
  <si>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</si>
  <si>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</si>
  <si>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</si>
  <si>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</si>
  <si>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</si>
  <si>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</si>
  <si>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</si>
  <si>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</si>
  <si>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</si>
  <si>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</si>
  <si>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</si>
  <si>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</si>
  <si>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</si>
  <si>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</si>
  <si>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</si>
  <si>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</si>
  <si>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</si>
  <si>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</si>
  <si>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</si>
  <si>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</si>
  <si>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</si>
  <si>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</si>
  <si>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</si>
  <si>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</si>
  <si>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</si>
  <si>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</si>
  <si>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</si>
  <si>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</si>
  <si>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</si>
  <si>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</si>
  <si>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</si>
  <si>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</si>
  <si>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</si>
  <si>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</si>
  <si>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</si>
  <si>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</si>
  <si>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</si>
  <si>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</si>
  <si>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</si>
  <si>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</si>
  <si>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</si>
  <si>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</si>
  <si>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</si>
  <si>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</si>
  <si>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</si>
  <si>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</si>
  <si>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</si>
  <si>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</si>
  <si>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</si>
  <si>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</si>
  <si>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</si>
  <si>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</si>
  <si>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</si>
  <si>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</si>
  <si>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</si>
  <si>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</si>
  <si>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</si>
  <si>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</si>
  <si>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</si>
  <si>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</si>
  <si>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</si>
  <si>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</si>
  <si>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</si>
  <si>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</si>
  <si>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</si>
  <si>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</si>
  <si>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</si>
  <si>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</si>
  <si>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</si>
  <si>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</si>
  <si>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</si>
  <si>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</si>
  <si>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</si>
  <si>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</si>
  <si>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</si>
  <si>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</si>
  <si>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</si>
  <si>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</si>
  <si>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</si>
  <si>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</si>
  <si>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</si>
  <si>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</si>
  <si>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</si>
  <si>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</si>
  <si>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</si>
  <si>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</si>
  <si>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</si>
  <si>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</si>
  <si>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</si>
  <si>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</si>
  <si>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</si>
  <si>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</si>
  <si>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</si>
  <si>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</si>
  <si>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</si>
  <si>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</si>
  <si>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</si>
  <si>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</si>
  <si>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</si>
  <si>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</si>
  <si>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</si>
  <si>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</si>
  <si>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</si>
  <si>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</si>
  <si>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</si>
  <si>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</si>
  <si>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</si>
  <si>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</si>
  <si>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</si>
  <si>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</si>
  <si>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</si>
  <si>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</si>
  <si>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</si>
  <si>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</si>
  <si>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</si>
  <si>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</si>
  <si>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</si>
  <si>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</si>
  <si>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</si>
  <si>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</si>
  <si>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</si>
  <si>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</si>
  <si>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</si>
  <si>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</si>
  <si>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</si>
  <si>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</si>
  <si>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</si>
  <si>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</si>
  <si>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</si>
  <si>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</si>
  <si>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</si>
  <si>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</si>
  <si>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</si>
  <si>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</si>
  <si>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</si>
  <si>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</si>
  <si>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</si>
  <si>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</si>
  <si>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</si>
  <si>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</si>
  <si>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</si>
  <si>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</si>
  <si>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</si>
  <si>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</si>
  <si>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</si>
  <si>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</si>
  <si>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</si>
  <si>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</si>
  <si>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</si>
  <si>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</si>
  <si>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</si>
  <si>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</si>
  <si>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</si>
  <si>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</si>
  <si>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</si>
  <si>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</si>
  <si>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</si>
  <si>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</si>
  <si>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</si>
  <si>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</si>
  <si>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</si>
  <si>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</si>
  <si>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</si>
  <si>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</si>
  <si>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</si>
  <si>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</si>
  <si>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</si>
  <si>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</si>
  <si>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</si>
  <si>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</si>
  <si>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</si>
  <si>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</si>
  <si>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</si>
  <si>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</si>
  <si>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</si>
  <si>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</si>
  <si>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</si>
  <si>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</si>
  <si>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</si>
  <si>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</si>
  <si>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</si>
  <si>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</si>
  <si>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</si>
  <si>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</si>
  <si>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</si>
  <si>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</si>
  <si>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</si>
  <si>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</si>
  <si>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</si>
  <si>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</si>
  <si>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</si>
  <si>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</si>
  <si>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</si>
  <si>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</si>
  <si>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</si>
  <si>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</si>
  <si>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</si>
  <si>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</si>
  <si>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</si>
  <si>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</si>
  <si>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</si>
  <si>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</si>
  <si>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</si>
  <si>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</si>
  <si>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</si>
  <si>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</si>
  <si>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</si>
  <si>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</si>
  <si>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</si>
  <si>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</si>
  <si>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</si>
  <si>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</si>
  <si>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</si>
  <si>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</si>
  <si>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</si>
  <si>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</si>
  <si>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</si>
  <si>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</si>
  <si>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</si>
  <si>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</si>
  <si>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</si>
  <si>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</si>
  <si>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</si>
  <si>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</si>
  <si>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</si>
  <si>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</si>
  <si>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</si>
  <si>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</si>
  <si>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</si>
  <si>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</si>
  <si>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</si>
  <si>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</si>
  <si>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</si>
  <si>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</si>
  <si>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</si>
  <si>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</si>
  <si>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</si>
  <si>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</si>
  <si>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</si>
  <si>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</si>
  <si>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</si>
  <si>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</si>
  <si>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</si>
  <si>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</si>
  <si>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</si>
  <si>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</si>
  <si>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</si>
  <si>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</si>
  <si>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</si>
  <si>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</si>
  <si>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</si>
  <si>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</si>
  <si>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</si>
  <si>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</si>
  <si>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</si>
  <si>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</si>
  <si>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</si>
  <si>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</si>
  <si>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</si>
  <si>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</si>
  <si>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</si>
  <si>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</si>
  <si>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</si>
  <si>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</si>
  <si>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</si>
  <si>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</si>
  <si>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</si>
  <si>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</si>
  <si>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</si>
  <si>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</si>
  <si>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</si>
  <si>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</si>
  <si>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</si>
  <si>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</si>
  <si>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</si>
  <si>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</si>
  <si>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</si>
  <si>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</si>
  <si>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</si>
  <si>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</si>
  <si>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</si>
  <si>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</si>
  <si>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</si>
  <si>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</si>
  <si>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</si>
  <si>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</si>
  <si>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</si>
  <si>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</si>
  <si>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</si>
  <si>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</si>
  <si>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</si>
  <si>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</si>
  <si>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</si>
  <si>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</si>
  <si>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</si>
  <si>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</si>
  <si>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</si>
  <si>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</si>
  <si>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</si>
  <si>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</si>
  <si>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</si>
  <si>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</si>
  <si>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</si>
  <si>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</si>
  <si>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</si>
  <si>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</si>
  <si>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</si>
  <si>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</si>
  <si>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</si>
  <si>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</si>
  <si>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</si>
  <si>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</si>
  <si>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</si>
  <si>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</si>
  <si>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</si>
  <si>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</si>
  <si>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</si>
  <si>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</si>
  <si>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</si>
  <si>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</si>
  <si>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</si>
  <si>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</si>
  <si>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</si>
  <si>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</si>
  <si>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</si>
  <si>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</si>
  <si>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</si>
  <si>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</si>
  <si>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</si>
  <si>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</si>
  <si>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</si>
  <si>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</si>
  <si>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</si>
  <si>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</si>
  <si>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</si>
  <si>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</si>
  <si>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</si>
  <si>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</si>
  <si>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</si>
  <si>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</si>
  <si>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</si>
  <si>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</si>
  <si>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</si>
  <si>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</si>
  <si>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</si>
  <si>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</si>
  <si>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</si>
  <si>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</si>
  <si>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</si>
  <si>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</si>
  <si>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</si>
  <si>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</si>
  <si>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</si>
  <si>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</si>
  <si>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</si>
  <si>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</si>
  <si>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</si>
  <si>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</si>
  <si>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</si>
  <si>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</si>
  <si>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</si>
  <si>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</si>
  <si>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</si>
  <si>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</si>
  <si>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</si>
  <si>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</si>
  <si>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</si>
  <si>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</si>
  <si>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</si>
  <si>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</si>
  <si>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</si>
  <si>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</si>
  <si>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</si>
  <si>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</si>
  <si>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</si>
  <si>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</si>
  <si>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</si>
  <si>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</si>
  <si>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</si>
  <si>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</si>
  <si>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</si>
  <si>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</si>
  <si>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</si>
  <si>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</si>
  <si>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</si>
  <si>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</si>
  <si>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</si>
  <si>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</si>
  <si>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</si>
  <si>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</si>
  <si>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</si>
  <si>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</si>
  <si>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</si>
  <si>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</si>
  <si>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</si>
  <si>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</si>
  <si>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</si>
  <si>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</si>
  <si>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</si>
  <si>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</si>
  <si>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</si>
  <si>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</si>
  <si>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</si>
  <si>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</si>
  <si>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</si>
  <si>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</si>
  <si>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</si>
  <si>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</si>
  <si>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</si>
  <si>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</si>
  <si>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</si>
  <si>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</si>
  <si>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</si>
  <si>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</si>
  <si>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</si>
  <si>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</si>
  <si>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</si>
  <si>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</si>
  <si>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</si>
  <si>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</si>
  <si>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</si>
  <si>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</si>
  <si>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</si>
  <si>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</si>
  <si>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</si>
  <si>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</si>
  <si>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</si>
  <si>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</si>
  <si>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</si>
  <si>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</si>
  <si>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</si>
  <si>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</si>
  <si>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</si>
  <si>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</si>
  <si>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</si>
  <si>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</si>
  <si>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</si>
  <si>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</si>
  <si>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</si>
  <si>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</si>
  <si>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</si>
  <si>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</si>
  <si>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</si>
  <si>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</si>
  <si>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</si>
  <si>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</si>
  <si>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</si>
  <si>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</si>
  <si>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</si>
  <si>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</si>
  <si>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</si>
  <si>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</si>
  <si>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</si>
  <si>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</si>
  <si>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</si>
  <si>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</si>
  <si>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</si>
  <si>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</si>
  <si>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</si>
  <si>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</si>
  <si>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</si>
  <si>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</si>
  <si>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</si>
  <si>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</si>
  <si>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</si>
  <si>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</si>
  <si>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</si>
  <si>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</si>
  <si>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</si>
  <si>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</si>
  <si>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</si>
  <si>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</si>
  <si>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</si>
  <si>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</si>
  <si>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</si>
  <si>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</si>
  <si>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</si>
  <si>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</si>
  <si>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</si>
  <si>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</si>
  <si>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</si>
  <si>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</si>
  <si>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</si>
  <si>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</si>
  <si>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</si>
  <si>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</si>
  <si>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</si>
  <si>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</si>
  <si>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</si>
  <si>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</si>
  <si>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</si>
  <si>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</si>
  <si>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</si>
  <si>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</si>
  <si>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</si>
  <si>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</si>
  <si>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</si>
  <si>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</si>
  <si>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</si>
  <si>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</si>
  <si>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</si>
  <si>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</si>
  <si>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</si>
  <si>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</si>
  <si>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</si>
  <si>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</si>
  <si>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</si>
  <si>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</si>
  <si>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</si>
  <si>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</si>
  <si>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</si>
  <si>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</si>
  <si>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</si>
  <si>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</si>
  <si>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</si>
  <si>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</si>
  <si>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</si>
  <si>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</si>
  <si>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</si>
  <si>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</si>
  <si>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</si>
  <si>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</si>
  <si>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</si>
  <si>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</si>
  <si>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</si>
  <si>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</si>
  <si>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</si>
  <si>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</si>
  <si>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</si>
  <si>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</si>
  <si>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</si>
  <si>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</si>
  <si>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</si>
  <si>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</si>
  <si>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</si>
  <si>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</si>
  <si>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</si>
  <si>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</si>
  <si>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</si>
  <si>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</si>
  <si>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</si>
  <si>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</si>
  <si>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</si>
  <si>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</si>
  <si>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</si>
  <si>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</si>
  <si>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</si>
  <si>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</si>
  <si>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</si>
  <si>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</si>
  <si>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</si>
  <si>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</si>
  <si>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</si>
  <si>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</si>
  <si>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</si>
  <si>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</si>
  <si>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</si>
  <si>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</si>
  <si>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</si>
  <si>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</si>
  <si>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</si>
  <si>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</si>
  <si>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</si>
  <si>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</si>
  <si>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</si>
  <si>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</si>
  <si>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</si>
  <si>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</si>
  <si>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</si>
  <si>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</si>
  <si>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</si>
  <si>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</si>
  <si>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</si>
  <si>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</si>
  <si>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</si>
  <si>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</si>
  <si>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</si>
  <si>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</si>
  <si>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</si>
  <si>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</si>
  <si>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</si>
  <si>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</si>
  <si>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</si>
  <si>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</si>
  <si>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</si>
  <si>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</si>
  <si>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</si>
  <si>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</si>
  <si>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</si>
  <si>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</si>
  <si>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</si>
  <si>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</si>
  <si>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</si>
  <si>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</si>
  <si>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</si>
  <si>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</si>
  <si>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</si>
  <si>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</si>
  <si>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</si>
  <si>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</si>
  <si>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</si>
  <si>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</si>
  <si>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</si>
  <si>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</si>
  <si>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</si>
  <si>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</si>
  <si>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</si>
  <si>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</si>
  <si>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</si>
  <si>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</si>
  <si>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</si>
  <si>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</si>
  <si>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</si>
  <si>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</si>
  <si>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</si>
  <si>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</si>
  <si>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</si>
  <si>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</si>
  <si>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</si>
  <si>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</si>
  <si>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</si>
  <si>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</si>
  <si>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</si>
  <si>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</si>
  <si>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</si>
  <si>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</si>
  <si>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</si>
  <si>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</si>
  <si>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</si>
  <si>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</si>
  <si>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</si>
  <si>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</si>
  <si>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</si>
  <si>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</si>
  <si>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</si>
  <si>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</si>
  <si>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</si>
  <si>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</si>
  <si>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</si>
  <si>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</si>
  <si>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</si>
  <si>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</si>
  <si>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</si>
  <si>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</si>
  <si>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</si>
  <si>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</si>
  <si>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</si>
  <si>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</si>
  <si>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</si>
  <si>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</si>
  <si>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</si>
  <si>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</si>
  <si>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</si>
  <si>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</si>
  <si>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</si>
  <si>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</si>
  <si>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</si>
  <si>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</si>
  <si>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</si>
  <si>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</si>
  <si>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</si>
  <si>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</si>
  <si>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</si>
  <si>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</si>
  <si>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</si>
  <si>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</si>
  <si>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</si>
  <si>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</si>
  <si>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</si>
  <si>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</si>
  <si>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</si>
  <si>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</si>
  <si>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</si>
  <si>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</si>
  <si>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</si>
  <si>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</si>
  <si>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</si>
  <si>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</si>
  <si>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</si>
  <si>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</si>
  <si>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</si>
  <si>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</si>
  <si>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</si>
  <si>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</si>
  <si>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</si>
  <si>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</si>
  <si>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</si>
  <si>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</si>
  <si>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</si>
  <si>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</si>
  <si>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</si>
  <si>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</si>
  <si>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</si>
  <si>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</si>
  <si>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</si>
  <si>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</si>
  <si>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</si>
  <si>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</si>
  <si>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</si>
  <si>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</si>
  <si>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</si>
  <si>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</si>
  <si>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</si>
  <si>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</si>
  <si>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</si>
  <si>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</si>
  <si>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</si>
  <si>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</si>
  <si>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</si>
  <si>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</si>
  <si>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</si>
  <si>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</si>
  <si>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</si>
  <si>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</si>
  <si>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</si>
  <si>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</si>
  <si>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</si>
  <si>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</si>
  <si>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</si>
  <si>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</si>
  <si>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</si>
  <si>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</si>
  <si>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</si>
  <si>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</si>
  <si>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</si>
  <si>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</si>
  <si>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</si>
  <si>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</si>
  <si>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</si>
  <si>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</si>
  <si>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</si>
  <si>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</si>
  <si>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</si>
  <si>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</si>
  <si>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</si>
  <si>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</si>
  <si>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</si>
  <si>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</si>
  <si>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</si>
  <si>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</si>
  <si>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</si>
  <si>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</si>
  <si>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</si>
  <si>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</si>
  <si>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</si>
  <si>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</si>
  <si>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</si>
  <si>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</si>
  <si>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</si>
  <si>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</si>
  <si>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</si>
  <si>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</si>
  <si>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</si>
  <si>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</si>
  <si>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</si>
  <si>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</si>
  <si>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</si>
  <si>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</si>
  <si>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</si>
  <si>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</si>
  <si>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</si>
  <si>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</si>
  <si>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</si>
  <si>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</si>
  <si>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</si>
  <si>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</si>
  <si>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</si>
  <si>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</si>
  <si>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</si>
  <si>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</si>
  <si>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</si>
  <si>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</si>
  <si>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</si>
  <si>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</si>
  <si>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</si>
  <si>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</si>
  <si>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</si>
  <si>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</si>
  <si>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</si>
  <si>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</si>
  <si>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</si>
  <si>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</si>
  <si>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</si>
  <si>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</si>
  <si>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</si>
  <si>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</si>
  <si>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</si>
  <si>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</si>
  <si>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</si>
  <si>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</si>
  <si>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</si>
  <si>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</si>
  <si>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</si>
  <si>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</si>
  <si>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</si>
  <si>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</si>
  <si>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</si>
  <si>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</si>
  <si>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</si>
  <si>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</si>
  <si>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</si>
  <si>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</si>
  <si>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</si>
  <si>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</si>
  <si>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</si>
  <si>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</si>
  <si>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</si>
  <si>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</si>
  <si>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</si>
  <si>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</si>
  <si>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</si>
  <si>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</si>
  <si>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</si>
  <si>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</si>
  <si>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</si>
  <si>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</si>
  <si>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</si>
  <si>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</si>
  <si>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</si>
  <si>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</si>
  <si>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</si>
  <si>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</si>
  <si>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</si>
  <si>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</si>
  <si>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</si>
  <si>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</si>
  <si>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</si>
  <si>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</si>
  <si>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</si>
  <si>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</si>
  <si>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</si>
  <si>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</si>
  <si>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</si>
  <si>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</si>
  <si>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</si>
  <si>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</si>
  <si>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</si>
  <si>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</si>
  <si>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</si>
  <si>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</si>
  <si>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</si>
  <si>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</si>
  <si>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</si>
  <si>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</si>
  <si>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</si>
  <si>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</si>
  <si>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</si>
  <si>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</si>
  <si>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</si>
  <si>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</si>
  <si>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</si>
  <si>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</si>
  <si>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</si>
  <si>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</si>
  <si>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</si>
  <si>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</si>
  <si>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</si>
  <si>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</si>
  <si>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</si>
  <si>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</si>
  <si>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</si>
  <si>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</si>
  <si>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</si>
  <si>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</si>
  <si>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</si>
  <si>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</si>
  <si>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</si>
  <si>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</si>
  <si>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</si>
  <si>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</si>
  <si>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</si>
  <si>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</si>
  <si>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</si>
  <si>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</si>
  <si>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</si>
  <si>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</si>
  <si>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</si>
  <si>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</si>
  <si>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</si>
  <si>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</si>
  <si>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</si>
  <si>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</si>
  <si>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</si>
  <si>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</si>
  <si>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</si>
  <si>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</si>
  <si>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</si>
  <si>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</si>
  <si>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</si>
  <si>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</si>
  <si>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</si>
  <si>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</si>
  <si>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</si>
  <si>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</si>
  <si>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</si>
  <si>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</si>
  <si>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</si>
  <si>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</si>
  <si>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</si>
  <si>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</si>
  <si>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</si>
  <si>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</si>
  <si>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</si>
  <si>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</si>
  <si>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</si>
  <si>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</si>
  <si>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</si>
  <si>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</si>
  <si>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</si>
  <si>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</si>
  <si>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</si>
  <si>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</si>
  <si>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</si>
  <si>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</si>
  <si>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</si>
  <si>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</si>
  <si>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</si>
  <si>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</si>
  <si>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</si>
  <si>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</si>
  <si>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</si>
  <si>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</si>
  <si>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</si>
  <si>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</si>
  <si>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</si>
  <si>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</si>
  <si>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</si>
  <si>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</si>
  <si>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</si>
  <si>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</si>
  <si>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</si>
  <si>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</si>
  <si>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</si>
  <si>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</si>
  <si>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</si>
  <si>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</si>
  <si>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</si>
  <si>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</si>
  <si>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</si>
  <si>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</si>
  <si>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</si>
  <si>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</si>
  <si>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</si>
  <si>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</si>
  <si>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</si>
  <si>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</si>
  <si>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</si>
  <si>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</si>
  <si>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</si>
  <si>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</si>
  <si>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</si>
  <si>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</si>
  <si>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</si>
  <si>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</si>
  <si>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</si>
  <si>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</si>
  <si>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</si>
  <si>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</si>
  <si>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</si>
  <si>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</si>
  <si>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</si>
  <si>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</si>
  <si>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</si>
  <si>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</si>
  <si>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</si>
  <si>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</si>
  <si>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</si>
  <si>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</si>
  <si>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</si>
  <si>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</si>
  <si>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</si>
  <si>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</si>
  <si>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</si>
  <si>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</si>
  <si>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</si>
  <si>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</si>
  <si>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</si>
  <si>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</si>
  <si>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</si>
  <si>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</si>
  <si>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</si>
  <si>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</si>
  <si>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</si>
  <si>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</si>
  <si>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</si>
  <si>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</si>
  <si>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</si>
  <si>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</si>
  <si>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</si>
  <si>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</si>
  <si>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</si>
  <si>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</si>
  <si>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</si>
  <si>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</si>
  <si>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</si>
  <si>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</si>
  <si>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</si>
  <si>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</si>
  <si>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</si>
  <si>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</si>
  <si>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</si>
  <si>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</si>
  <si>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</si>
  <si>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</si>
  <si>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</si>
  <si>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</si>
  <si>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</si>
  <si>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</si>
  <si>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</si>
  <si>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</si>
  <si>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</si>
  <si>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</si>
  <si>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</si>
  <si>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</si>
  <si>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</si>
  <si>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</si>
  <si>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</si>
  <si>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</si>
  <si>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</si>
  <si>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</si>
  <si>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</si>
  <si>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</si>
  <si>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</si>
  <si>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</si>
  <si>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</si>
  <si>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</si>
  <si>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</si>
  <si>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</si>
  <si>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</si>
  <si>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</si>
  <si>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</si>
  <si>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</si>
  <si>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</si>
  <si>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</si>
  <si>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</si>
  <si>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</si>
  <si>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</si>
  <si>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</si>
  <si>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</si>
  <si>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</si>
  <si>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</si>
  <si>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</si>
  <si>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</si>
  <si>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</si>
  <si>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</si>
  <si>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</si>
  <si>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</si>
  <si>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</si>
  <si>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</si>
  <si>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</si>
  <si>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</si>
  <si>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</si>
  <si>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</si>
  <si>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</si>
  <si>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</si>
  <si>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</si>
  <si>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</si>
  <si>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</si>
  <si>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</si>
  <si>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</si>
  <si>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</si>
  <si>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</si>
  <si>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</si>
  <si>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</si>
  <si>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</si>
  <si>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</si>
  <si>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</si>
  <si>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</si>
  <si>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</si>
  <si>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</si>
  <si>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</si>
  <si>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</si>
  <si>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</si>
  <si>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</si>
  <si>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</si>
  <si>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</si>
  <si>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</si>
  <si>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</si>
  <si>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</si>
  <si>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</si>
  <si>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</si>
  <si>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</si>
  <si>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</si>
  <si>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</si>
  <si>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</si>
  <si>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</si>
  <si>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</si>
  <si>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</si>
  <si>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</si>
  <si>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</si>
  <si>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</si>
  <si>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</si>
  <si>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</si>
  <si>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</si>
  <si>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</si>
  <si>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</si>
  <si>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</si>
  <si>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</si>
  <si>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</si>
  <si>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</si>
  <si>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</si>
  <si>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</si>
  <si>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</si>
  <si>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</si>
  <si>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</si>
  <si>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</si>
  <si>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</si>
  <si>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</si>
  <si>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</si>
  <si>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</si>
  <si>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</si>
  <si>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</si>
  <si>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</si>
  <si>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</si>
  <si>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</si>
  <si>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</si>
  <si>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</si>
  <si>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</si>
  <si>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</si>
  <si>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</si>
  <si>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</si>
  <si>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</si>
  <si>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</si>
  <si>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</si>
  <si>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</si>
  <si>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</si>
  <si>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</si>
  <si>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</si>
  <si>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</si>
  <si>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</si>
  <si>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</si>
  <si>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</si>
  <si>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</si>
  <si>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</si>
  <si>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</si>
  <si>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</si>
  <si>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</si>
  <si>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</si>
  <si>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</si>
  <si>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</si>
  <si>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</si>
  <si>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</si>
  <si>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</si>
  <si>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</si>
  <si>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</si>
  <si>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</si>
  <si>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</si>
  <si>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</si>
  <si>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</si>
  <si>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</si>
  <si>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</si>
  <si>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</si>
  <si>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</si>
  <si>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</si>
  <si>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</si>
  <si>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</si>
  <si>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</si>
  <si>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</si>
  <si>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</si>
  <si>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</si>
  <si>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</si>
  <si>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</si>
  <si>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</si>
  <si>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</si>
  <si>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</si>
  <si>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</si>
  <si>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</si>
  <si>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</si>
  <si>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</si>
  <si>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</si>
  <si>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</si>
  <si>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</si>
  <si>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</si>
  <si>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</si>
  <si>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</si>
  <si>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</si>
  <si>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</si>
  <si>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</si>
  <si>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</si>
  <si>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</si>
  <si>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</si>
  <si>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</si>
  <si>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</si>
  <si>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</si>
  <si>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</si>
  <si>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</si>
  <si>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</si>
  <si>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</si>
  <si>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</si>
  <si>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</si>
  <si>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</si>
  <si>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</si>
  <si>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</si>
  <si>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</si>
  <si>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</si>
  <si>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</si>
  <si>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</si>
  <si>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</si>
  <si>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</si>
  <si>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</si>
  <si>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</si>
  <si>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</si>
  <si>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</si>
  <si>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</si>
  <si>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</si>
  <si>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</si>
  <si>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</si>
  <si>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</si>
  <si>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</si>
  <si>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</si>
  <si>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</si>
  <si>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</si>
  <si>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</si>
  <si>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</si>
  <si>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</si>
  <si>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</si>
  <si>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</si>
  <si>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</si>
  <si>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</si>
  <si>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</si>
  <si>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</si>
  <si>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</si>
  <si>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</si>
  <si>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</si>
  <si>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</si>
  <si>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</si>
  <si>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</si>
  <si>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</si>
  <si>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</si>
  <si>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</si>
  <si>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</si>
  <si>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</si>
  <si>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</si>
  <si>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</si>
  <si>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</si>
  <si>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</si>
  <si>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</si>
  <si>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</si>
  <si>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</si>
  <si>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</si>
  <si>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</si>
  <si>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</si>
  <si>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</si>
  <si>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</si>
  <si>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</si>
  <si>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</si>
  <si>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</si>
  <si>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</si>
  <si>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</si>
  <si>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</si>
  <si>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</si>
  <si>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</si>
  <si>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</si>
  <si>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</si>
  <si>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</si>
  <si>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</si>
  <si>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</si>
  <si>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</si>
  <si>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</si>
  <si>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</si>
  <si>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</si>
  <si>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</si>
  <si>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</si>
  <si>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</si>
  <si>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</si>
  <si>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</si>
  <si>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</si>
  <si>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</si>
  <si>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</si>
  <si>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</si>
  <si>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</si>
  <si>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</si>
  <si>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</si>
  <si>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</si>
  <si>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</si>
  <si>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</si>
  <si>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</si>
  <si>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</si>
  <si>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</si>
  <si>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</si>
  <si>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</si>
  <si>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</si>
  <si>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</si>
  <si>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</si>
  <si>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</si>
  <si>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</si>
  <si>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</si>
  <si>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</si>
  <si>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</si>
  <si>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</si>
  <si>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</si>
  <si>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</si>
  <si>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</si>
  <si>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</si>
  <si>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</si>
  <si>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</si>
  <si>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</si>
  <si>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</si>
  <si>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</si>
  <si>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</si>
  <si>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</si>
  <si>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</si>
  <si>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</si>
  <si>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</si>
  <si>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</si>
  <si>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</si>
  <si>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</si>
  <si>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</si>
  <si>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</si>
  <si>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</si>
  <si>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</si>
  <si>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</si>
  <si>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</si>
  <si>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</si>
  <si>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</si>
  <si>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</si>
  <si>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</si>
  <si>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</si>
  <si>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</si>
  <si>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</si>
  <si>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</si>
  <si>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</si>
  <si>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</si>
  <si>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</si>
  <si>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</si>
  <si>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</si>
  <si>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</si>
  <si>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</si>
  <si>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</si>
  <si>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</si>
  <si>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</si>
  <si>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</si>
  <si>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</si>
  <si>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</si>
  <si>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</si>
  <si>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</si>
  <si>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</si>
  <si>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</si>
  <si>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</si>
  <si>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</si>
  <si>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</si>
  <si>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</si>
  <si>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</si>
  <si>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</si>
  <si>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</si>
  <si>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</si>
  <si>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</si>
  <si>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</si>
  <si>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</si>
  <si>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</si>
  <si>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</si>
  <si>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</si>
  <si>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</si>
  <si>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</si>
  <si>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</si>
  <si>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</si>
  <si>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</si>
  <si>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</si>
  <si>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</si>
  <si>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</si>
  <si>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</si>
  <si>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</si>
  <si>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</si>
  <si>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</si>
  <si>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</si>
  <si>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</si>
  <si>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</si>
  <si>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</si>
  <si>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</si>
  <si>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</si>
  <si>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</si>
  <si>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</si>
  <si>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</si>
  <si>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</si>
  <si>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</si>
  <si>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</si>
  <si>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</si>
  <si>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</si>
  <si>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</si>
  <si>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</si>
  <si>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</si>
  <si>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</si>
  <si>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</si>
  <si>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</si>
  <si>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</si>
  <si>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</si>
  <si>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</si>
  <si>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</si>
  <si>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</si>
  <si>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</si>
  <si>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</si>
  <si>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</si>
  <si>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</si>
  <si>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</si>
  <si>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</si>
  <si>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</si>
  <si>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</si>
  <si>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</si>
  <si>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</si>
  <si>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</si>
  <si>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</si>
  <si>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</si>
  <si>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</si>
  <si>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</si>
  <si>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</si>
  <si>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</si>
  <si>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</si>
  <si>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</si>
  <si>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</si>
  <si>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</si>
  <si>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</si>
  <si>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</si>
  <si>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</si>
  <si>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</si>
  <si>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</si>
  <si>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</si>
  <si>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</si>
  <si>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</si>
  <si>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</si>
  <si>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</si>
  <si>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</si>
  <si>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</si>
  <si>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</si>
  <si>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</si>
  <si>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</si>
  <si>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</si>
  <si>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</si>
  <si>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</si>
  <si>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</si>
  <si>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</si>
  <si>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</si>
  <si>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</si>
  <si>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</si>
  <si>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</si>
  <si>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</si>
  <si>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</si>
  <si>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</si>
  <si>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</si>
  <si>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</si>
  <si>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</si>
  <si>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</si>
  <si>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</si>
  <si>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</si>
  <si>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</si>
  <si>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</si>
  <si>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</si>
  <si>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</si>
  <si>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</si>
  <si>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</si>
  <si>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</si>
  <si>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</si>
  <si>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</si>
  <si>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</si>
  <si>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</si>
  <si>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</si>
  <si>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</si>
  <si>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</si>
  <si>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</si>
  <si>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</si>
  <si>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</si>
  <si>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</si>
  <si>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</si>
  <si>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</si>
  <si>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</si>
  <si>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</si>
  <si>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</si>
  <si>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</si>
  <si>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</si>
  <si>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</si>
  <si>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</si>
  <si>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</si>
  <si>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</si>
  <si>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</si>
  <si>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</si>
  <si>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</si>
  <si>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</si>
  <si>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</si>
  <si>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</si>
  <si>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</si>
  <si>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</si>
  <si>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</si>
  <si>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</si>
  <si>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</si>
  <si>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</si>
  <si>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</si>
  <si>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</si>
  <si>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</si>
  <si>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</si>
  <si>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</si>
  <si>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</si>
  <si>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</si>
  <si>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</si>
  <si>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</si>
  <si>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</si>
  <si>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</si>
  <si>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</si>
  <si>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</si>
  <si>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</si>
  <si>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</si>
  <si>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</si>
  <si>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</si>
  <si>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</si>
  <si>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</si>
  <si>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</si>
  <si>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</si>
  <si>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</si>
  <si>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</si>
  <si>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</si>
  <si>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</si>
  <si>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</si>
  <si>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</si>
  <si>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</si>
  <si>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</si>
  <si>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</si>
  <si>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</si>
  <si>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</si>
  <si>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</si>
  <si>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</si>
  <si>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</si>
  <si>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</si>
  <si>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</si>
  <si>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</si>
  <si>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</si>
  <si>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</si>
  <si>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</si>
  <si>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</si>
  <si>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</si>
  <si>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</si>
  <si>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</si>
  <si>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</si>
  <si>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</si>
  <si>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</si>
  <si>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</si>
  <si>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</si>
  <si>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</si>
  <si>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</si>
  <si>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</si>
  <si>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</si>
  <si>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</si>
  <si>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</si>
  <si>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</si>
  <si>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</si>
  <si>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</si>
  <si>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</si>
  <si>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</si>
  <si>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</si>
  <si>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</si>
  <si>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</si>
  <si>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</si>
  <si>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</si>
  <si>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</si>
  <si>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</si>
  <si>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</si>
  <si>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</si>
  <si>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</si>
  <si>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</si>
  <si>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</si>
  <si>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</si>
  <si>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</si>
  <si>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</si>
  <si>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</si>
  <si>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</si>
  <si>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</si>
  <si>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</si>
  <si>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</si>
  <si>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</si>
  <si>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</si>
  <si>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</si>
  <si>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</si>
  <si>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</si>
  <si>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</si>
  <si>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</si>
  <si>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</si>
  <si>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</si>
  <si>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</si>
  <si>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</si>
  <si>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</si>
  <si>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</si>
  <si>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</si>
  <si>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</si>
  <si>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</si>
  <si>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</si>
  <si>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</si>
  <si>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</si>
  <si>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</si>
  <si>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</si>
  <si>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</si>
  <si>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</si>
  <si>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</si>
  <si>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</si>
  <si>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</si>
  <si>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</si>
  <si>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</si>
  <si>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</si>
  <si>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</si>
  <si>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</si>
  <si>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</si>
  <si>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</si>
  <si>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</si>
  <si>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</si>
  <si>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</si>
  <si>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</si>
  <si>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</si>
  <si>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</si>
  <si>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</si>
  <si>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</si>
  <si>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</si>
  <si>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</si>
  <si>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</si>
  <si>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</si>
  <si>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</si>
  <si>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</si>
  <si>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</si>
  <si>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</si>
  <si>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</si>
  <si>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</si>
  <si>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</si>
  <si>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</si>
  <si>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</si>
  <si>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</si>
  <si>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</si>
  <si>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</si>
  <si>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</si>
  <si>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</si>
  <si>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</si>
  <si>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</si>
  <si>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</si>
  <si>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</si>
  <si>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</si>
  <si>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</si>
  <si>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</si>
  <si>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</si>
  <si>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</si>
  <si>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</si>
  <si>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</si>
  <si>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</si>
  <si>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</si>
  <si>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</si>
  <si>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</si>
  <si>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</si>
  <si>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</si>
  <si>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</si>
  <si>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</si>
  <si>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</si>
  <si>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</si>
  <si>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</si>
  <si>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</si>
  <si>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</si>
  <si>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</si>
  <si>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</si>
  <si>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</si>
  <si>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</si>
  <si>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</si>
  <si>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</si>
  <si>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</si>
  <si>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</si>
  <si>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</si>
  <si>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</si>
  <si>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</si>
  <si>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</si>
  <si>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</si>
  <si>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</si>
  <si>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</si>
  <si>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</si>
  <si>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</si>
  <si>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</si>
  <si>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</si>
  <si>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</si>
  <si>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</si>
  <si>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</si>
  <si>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</si>
  <si>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</si>
  <si>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</si>
  <si>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</si>
  <si>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</si>
  <si>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</si>
  <si>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</si>
  <si>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</si>
  <si>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</si>
  <si>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</si>
  <si>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</si>
  <si>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</si>
  <si>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</si>
  <si>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</si>
  <si>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</si>
  <si>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</si>
  <si>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</si>
  <si>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</si>
  <si>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</si>
  <si>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</si>
  <si>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</si>
  <si>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</si>
  <si>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</si>
  <si>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</si>
  <si>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</si>
  <si>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</si>
  <si>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</si>
  <si>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</si>
  <si>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</si>
  <si>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</si>
  <si>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</si>
  <si>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</si>
  <si>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</si>
  <si>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</si>
  <si>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</si>
  <si>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</si>
  <si>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</si>
  <si>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</si>
  <si>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</si>
  <si>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</si>
  <si>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</si>
  <si>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</si>
  <si>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</si>
  <si>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</si>
  <si>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</si>
  <si>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</si>
  <si>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</si>
  <si>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</si>
  <si>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</si>
  <si>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</si>
  <si>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</si>
  <si>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</si>
  <si>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</si>
  <si>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</si>
  <si>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</si>
  <si>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</si>
  <si>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</si>
  <si>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</si>
  <si>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</si>
  <si>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</si>
  <si>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</si>
  <si>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</si>
  <si>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</si>
  <si>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</si>
  <si>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</si>
  <si>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</si>
  <si>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</si>
  <si>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</si>
  <si>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</si>
  <si>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</si>
  <si>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</si>
  <si>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</si>
  <si>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</si>
  <si>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</si>
  <si>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</si>
  <si>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</si>
  <si>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</si>
  <si>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</si>
  <si>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</si>
  <si>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</si>
  <si>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</si>
  <si>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</si>
  <si>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</si>
  <si>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</si>
  <si>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</si>
  <si>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</si>
  <si>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</si>
  <si>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</si>
  <si>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</si>
  <si>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</si>
  <si>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</si>
  <si>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</si>
  <si>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</si>
  <si>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</si>
  <si>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</si>
  <si>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</si>
  <si>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</si>
  <si>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</si>
  <si>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</si>
  <si>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</si>
  <si>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</si>
  <si>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</si>
  <si>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</si>
  <si>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</si>
  <si>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</si>
  <si>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</si>
  <si>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</si>
  <si>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</si>
  <si>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</si>
  <si>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</si>
  <si>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</si>
  <si>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</si>
  <si>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</si>
  <si>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</si>
  <si>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</si>
  <si>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</si>
  <si>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</si>
  <si>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</si>
  <si>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</si>
  <si>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</si>
  <si>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</si>
  <si>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</si>
  <si>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</si>
  <si>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</si>
  <si>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</si>
  <si>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</si>
  <si>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</si>
  <si>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</si>
  <si>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</si>
  <si>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</si>
  <si>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</si>
  <si>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</si>
  <si>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</si>
  <si>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</si>
  <si>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</si>
  <si>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</si>
  <si>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</si>
  <si>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</si>
  <si>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</si>
  <si>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</si>
  <si>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</si>
  <si>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</si>
  <si>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</si>
  <si>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</si>
  <si>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</si>
  <si>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</si>
  <si>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</si>
  <si>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</si>
  <si>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</si>
  <si>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</si>
  <si>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</si>
  <si>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</si>
  <si>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</si>
  <si>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</si>
  <si>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</si>
  <si>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</si>
  <si>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</si>
  <si>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</si>
  <si>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</si>
  <si>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</si>
  <si>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</si>
  <si>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</si>
  <si>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</si>
  <si>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</si>
  <si>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</si>
  <si>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</si>
  <si>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</si>
  <si>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</si>
  <si>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</si>
  <si>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</si>
  <si>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</si>
  <si>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</si>
  <si>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</si>
  <si>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</si>
  <si>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</si>
  <si>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</si>
  <si>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</si>
  <si>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</si>
  <si>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</si>
  <si>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</si>
  <si>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</si>
  <si>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</si>
  <si>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</si>
  <si>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</si>
  <si>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</si>
  <si>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</si>
  <si>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</si>
  <si>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</si>
  <si>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</si>
  <si>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</si>
  <si>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</si>
  <si>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</si>
  <si>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</si>
  <si>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</si>
  <si>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</si>
  <si>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</si>
  <si>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</si>
  <si>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</si>
  <si>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</si>
  <si>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</si>
  <si>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</si>
  <si>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</si>
  <si>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</si>
  <si>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</si>
  <si>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</si>
  <si>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</si>
  <si>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</si>
  <si>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</si>
  <si>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</si>
  <si>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</si>
  <si>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</si>
  <si>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</si>
  <si>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</si>
  <si>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</si>
  <si>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</si>
  <si>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</si>
  <si>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</si>
  <si>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</si>
  <si>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</si>
  <si>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</si>
  <si>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</si>
  <si>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</si>
  <si>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</si>
  <si>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</si>
  <si>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</si>
  <si>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</si>
  <si>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</si>
  <si>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</si>
  <si>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</si>
  <si>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</si>
  <si>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</si>
  <si>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</si>
  <si>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</si>
  <si>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</si>
  <si>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</si>
  <si>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</si>
  <si>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</si>
  <si>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</si>
  <si>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</si>
  <si>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</si>
  <si>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</si>
  <si>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</si>
  <si>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</si>
  <si>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</si>
  <si>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</si>
  <si>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</si>
  <si>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</si>
  <si>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</si>
  <si>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</si>
  <si>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</si>
  <si>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</si>
  <si>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</si>
  <si>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</si>
  <si>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</si>
  <si>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</si>
  <si>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</si>
  <si>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</si>
  <si>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</si>
  <si>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</si>
  <si>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</si>
  <si>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</si>
  <si>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</si>
  <si>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</si>
  <si>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</si>
  <si>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</si>
  <si>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</si>
  <si>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</si>
  <si>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</si>
  <si>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</si>
  <si>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</si>
  <si>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</si>
  <si>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</si>
  <si>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</si>
  <si>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</si>
  <si>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</si>
  <si>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</si>
  <si>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</si>
  <si>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</si>
  <si>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</si>
  <si>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</si>
  <si>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</si>
  <si>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</si>
  <si>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</si>
  <si>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</si>
  <si>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</si>
  <si>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</si>
  <si>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</si>
  <si>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</si>
  <si>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</si>
  <si>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</si>
  <si>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</si>
  <si>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</si>
  <si>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</si>
  <si>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</si>
  <si>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</si>
  <si>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</si>
  <si>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</si>
  <si>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</si>
  <si>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</si>
  <si>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</si>
  <si>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</si>
  <si>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</si>
  <si>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</si>
  <si>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</si>
  <si>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</si>
  <si>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</si>
  <si>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</si>
  <si>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</si>
  <si>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</si>
  <si>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</si>
  <si>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</si>
  <si>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</si>
  <si>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</si>
  <si>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</si>
  <si>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</si>
  <si>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</si>
  <si>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</si>
  <si>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</si>
  <si>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</si>
  <si>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</si>
  <si>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</si>
  <si>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</si>
  <si>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</si>
  <si>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</si>
  <si>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</si>
  <si>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</si>
  <si>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</si>
  <si>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</si>
  <si>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</si>
  <si>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</si>
  <si>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</si>
  <si>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</si>
  <si>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</si>
  <si>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</si>
  <si>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</si>
  <si>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</si>
  <si>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</si>
  <si>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</si>
  <si>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</si>
  <si>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</si>
  <si>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</si>
  <si>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</si>
  <si>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</si>
  <si>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</si>
  <si>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</si>
  <si>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</si>
  <si>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</si>
  <si>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</si>
  <si>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</si>
  <si>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</si>
  <si>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</si>
  <si>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</si>
  <si>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</si>
  <si>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</si>
  <si>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</si>
  <si>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</si>
  <si>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</si>
  <si>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</si>
  <si>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</si>
  <si>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</si>
  <si>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</si>
  <si>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</si>
  <si>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</si>
  <si>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</si>
  <si>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</si>
  <si>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</si>
  <si>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</si>
  <si>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</si>
  <si>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</si>
  <si>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</si>
  <si>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</si>
  <si>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</si>
  <si>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</si>
  <si>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</si>
  <si>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</si>
  <si>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</si>
  <si>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</si>
  <si>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</si>
  <si>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</si>
  <si>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</si>
  <si>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</si>
  <si>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</si>
  <si>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</si>
  <si>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</si>
  <si>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</si>
  <si>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</si>
  <si>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</si>
  <si>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</si>
  <si>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</si>
  <si>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</si>
  <si>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</si>
  <si>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</si>
  <si>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</si>
  <si>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</si>
  <si>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</si>
  <si>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</si>
  <si>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</si>
  <si>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</si>
  <si>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</si>
  <si>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</si>
  <si>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</si>
  <si>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</si>
  <si>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</si>
  <si>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</si>
  <si>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</si>
  <si>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</si>
  <si>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</si>
  <si>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</si>
  <si>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</si>
  <si>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</si>
  <si>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</si>
  <si>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</si>
  <si>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</si>
  <si>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</si>
  <si>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</si>
  <si>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</si>
  <si>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</si>
  <si>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</si>
  <si>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</si>
  <si>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</si>
  <si>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</si>
  <si>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</si>
  <si>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</si>
  <si>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</si>
  <si>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</si>
  <si>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</si>
  <si>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</si>
  <si>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</si>
  <si>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</si>
  <si>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</si>
  <si>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</si>
  <si>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</si>
  <si>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</si>
  <si>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</si>
  <si>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</si>
  <si>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</si>
  <si>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</si>
  <si>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</si>
  <si>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</si>
  <si>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</si>
  <si>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</si>
  <si>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</si>
  <si>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</si>
  <si>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</si>
  <si>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</si>
  <si>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</si>
  <si>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</si>
  <si>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</si>
  <si>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</si>
  <si>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</si>
  <si>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</si>
  <si>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</si>
  <si>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</si>
  <si>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</si>
  <si>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</si>
  <si>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</si>
  <si>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</si>
  <si>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</si>
  <si>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</si>
  <si>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</si>
  <si>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</si>
  <si>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</si>
  <si>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</si>
  <si>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</si>
  <si>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</si>
  <si>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</si>
  <si>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</si>
  <si>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</si>
  <si>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</si>
  <si>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</si>
  <si>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</si>
  <si>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</si>
  <si>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</si>
  <si>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</si>
  <si>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</si>
  <si>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</si>
  <si>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</si>
  <si>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</si>
  <si>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</si>
  <si>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</si>
  <si>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</si>
  <si>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</si>
  <si>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</si>
  <si>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</si>
  <si>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</si>
  <si>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</si>
  <si>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</si>
  <si>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</si>
  <si>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</si>
  <si>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</si>
  <si>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</si>
  <si>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</si>
  <si>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</si>
  <si>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</si>
  <si>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</si>
  <si>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</si>
  <si>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</si>
  <si>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</si>
  <si>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</si>
  <si>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</si>
  <si>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</si>
  <si>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</si>
  <si>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</si>
  <si>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</si>
  <si>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</si>
  <si>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</si>
  <si>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</si>
  <si>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</si>
  <si>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</si>
  <si>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</si>
  <si>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</si>
  <si>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</si>
  <si>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</si>
  <si>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</si>
  <si>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</si>
  <si>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</si>
  <si>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</si>
  <si>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</si>
  <si>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</si>
  <si>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</si>
  <si>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</si>
  <si>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</si>
  <si>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</si>
  <si>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</si>
  <si>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</si>
  <si>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</si>
  <si>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</si>
  <si>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</si>
  <si>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</si>
  <si>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</si>
  <si>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</si>
  <si>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</si>
  <si>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</si>
  <si>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</si>
  <si>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</si>
  <si>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</si>
  <si>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</si>
  <si>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</si>
  <si>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</si>
  <si>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</si>
  <si>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</si>
  <si>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</si>
  <si>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</si>
  <si>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</si>
  <si>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</si>
  <si>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</si>
  <si>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</si>
  <si>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</si>
  <si>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</si>
  <si>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</si>
  <si>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</si>
  <si>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</si>
  <si>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</si>
  <si>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</si>
  <si>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</si>
  <si>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</si>
  <si>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</si>
  <si>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</si>
  <si>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</si>
  <si>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</si>
  <si>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</si>
  <si>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</si>
  <si>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</si>
  <si>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</si>
  <si>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</si>
  <si>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</si>
  <si>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</si>
  <si>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</si>
  <si>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</si>
  <si>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</si>
  <si>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</si>
  <si>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</si>
  <si>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</si>
  <si>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</si>
  <si>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</si>
  <si>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</si>
  <si>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</si>
  <si>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</si>
  <si>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</si>
  <si>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</si>
  <si>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</si>
  <si>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</si>
  <si>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</si>
  <si>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</si>
  <si>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</si>
  <si>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</si>
  <si>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</si>
  <si>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</si>
  <si>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</si>
  <si>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</si>
  <si>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</si>
  <si>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</si>
  <si>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</si>
  <si>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</si>
  <si>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</si>
  <si>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</si>
  <si>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</si>
  <si>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</si>
  <si>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</si>
  <si>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</si>
  <si>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</si>
  <si>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</si>
  <si>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</si>
  <si>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</si>
  <si>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</si>
  <si>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</si>
  <si>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</si>
  <si>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</si>
  <si>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</si>
  <si>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</si>
  <si>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</si>
  <si>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</si>
  <si>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</si>
  <si>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</si>
  <si>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</si>
  <si>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</si>
  <si>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</si>
  <si>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</si>
  <si>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</si>
  <si>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</si>
  <si>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</si>
  <si>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</si>
  <si>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</si>
  <si>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</si>
  <si>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</si>
  <si>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</si>
  <si>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</si>
  <si>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</si>
  <si>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</si>
  <si>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</si>
  <si>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</si>
  <si>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</si>
  <si>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</si>
  <si>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</si>
  <si>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</si>
  <si>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</si>
  <si>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</si>
  <si>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</si>
  <si>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</si>
  <si>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</si>
  <si>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</si>
  <si>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</si>
  <si>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</si>
  <si>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</si>
  <si>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</si>
  <si>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</si>
  <si>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</si>
  <si>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</si>
  <si>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</si>
  <si>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</si>
  <si>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</si>
  <si>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</si>
  <si>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</si>
  <si>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</si>
  <si>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</si>
  <si>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</si>
  <si>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</si>
  <si>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</si>
  <si>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</si>
  <si>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</si>
  <si>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</si>
  <si>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</si>
  <si>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</si>
  <si>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</si>
  <si>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</si>
  <si>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</si>
  <si>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</si>
  <si>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</si>
  <si>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</si>
  <si>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</si>
  <si>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</si>
  <si>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</si>
  <si>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</si>
  <si>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</si>
  <si>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</si>
  <si>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</si>
  <si>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</si>
  <si>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</si>
  <si>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</si>
  <si>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</si>
  <si>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</si>
  <si>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</si>
  <si>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</si>
  <si>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</si>
  <si>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</si>
  <si>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</si>
  <si>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</si>
  <si>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</si>
  <si>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</si>
  <si>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</si>
  <si>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</si>
  <si>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</si>
  <si>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</si>
  <si>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</si>
  <si>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</si>
  <si>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</si>
  <si>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</si>
  <si>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</si>
  <si>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</si>
  <si>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</si>
  <si>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</si>
  <si>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</si>
  <si>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</si>
  <si>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</si>
  <si>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</si>
  <si>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</si>
  <si>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</si>
  <si>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</si>
  <si>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</si>
  <si>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</si>
  <si>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</si>
  <si>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</si>
  <si>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</si>
  <si>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</si>
  <si>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</si>
  <si>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</si>
  <si>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</si>
  <si>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</si>
  <si>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</si>
  <si>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</si>
  <si>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</si>
  <si>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</si>
  <si>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</si>
  <si>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</si>
  <si>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</si>
  <si>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</si>
  <si>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</si>
  <si>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</si>
  <si>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</si>
  <si>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</si>
  <si>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</si>
  <si>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</si>
  <si>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</si>
  <si>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</si>
  <si>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</si>
  <si>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</si>
  <si>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</si>
  <si>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</si>
  <si>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</si>
  <si>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</si>
  <si>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</si>
  <si>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</si>
  <si>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</si>
  <si>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</si>
  <si>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</si>
  <si>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</si>
  <si>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</si>
  <si>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</si>
  <si>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</si>
  <si>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</si>
  <si>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</si>
  <si>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</si>
  <si>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</si>
  <si>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</si>
  <si>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</si>
  <si>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</si>
  <si>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</si>
  <si>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</si>
  <si>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</si>
  <si>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</si>
  <si>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</si>
  <si>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</si>
  <si>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</si>
  <si>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</si>
  <si>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</si>
  <si>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</si>
  <si>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</si>
  <si>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</si>
  <si>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</si>
  <si>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</si>
  <si>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</si>
  <si>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</si>
  <si>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</si>
  <si>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</si>
  <si>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</si>
  <si>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</si>
  <si>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</si>
  <si>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</si>
  <si>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</si>
  <si>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</si>
  <si>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</si>
  <si>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</si>
  <si>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</si>
  <si>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</si>
  <si>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</si>
  <si>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</si>
  <si>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</si>
  <si>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</si>
  <si>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</si>
  <si>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</si>
  <si>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</si>
  <si>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</si>
  <si>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</si>
  <si>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</si>
  <si>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</si>
  <si>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</si>
  <si>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</si>
  <si>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</si>
  <si>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</si>
  <si>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</si>
  <si>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</si>
  <si>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</si>
  <si>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</si>
  <si>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</si>
  <si>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</si>
  <si>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</si>
  <si>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</si>
  <si>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</si>
  <si>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</si>
  <si>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</si>
  <si>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</si>
  <si>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</si>
  <si>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</si>
  <si>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</si>
  <si>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</si>
  <si>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</si>
  <si>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</si>
  <si>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</si>
  <si>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</si>
  <si>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</si>
  <si>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</si>
  <si>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</si>
  <si>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</si>
  <si>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</si>
  <si>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</si>
  <si>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</si>
  <si>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</si>
  <si>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</si>
  <si>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</si>
  <si>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</si>
  <si>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</si>
  <si>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</si>
  <si>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</si>
  <si>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</si>
  <si>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</si>
  <si>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</si>
  <si>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</si>
  <si>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</si>
  <si>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</si>
  <si>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</si>
  <si>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</si>
  <si>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</si>
  <si>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</si>
  <si>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</si>
  <si>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</si>
  <si>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</si>
  <si>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</si>
  <si>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</si>
  <si>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</si>
  <si>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</si>
  <si>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</si>
  <si>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</si>
  <si>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</si>
  <si>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</si>
  <si>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</si>
  <si>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</si>
  <si>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</si>
  <si>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</si>
  <si>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</si>
  <si>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</si>
  <si>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</si>
  <si>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</si>
  <si>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</si>
  <si>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</si>
  <si>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</si>
  <si>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</si>
  <si>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</si>
  <si>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</si>
  <si>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</si>
  <si>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</si>
  <si>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</si>
  <si>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</si>
  <si>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</si>
  <si>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</si>
  <si>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</si>
  <si>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</si>
  <si>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</si>
  <si>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</si>
  <si>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</si>
  <si>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</si>
  <si>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</si>
  <si>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</si>
  <si>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</si>
  <si>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</si>
  <si>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</si>
  <si>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</si>
  <si>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</si>
  <si>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</si>
  <si>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</si>
  <si>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</si>
  <si>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</si>
  <si>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</si>
  <si>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</si>
  <si>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</si>
  <si>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</si>
  <si>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</si>
  <si>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</si>
  <si>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</si>
  <si>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</si>
  <si>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</si>
  <si>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</si>
  <si>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</si>
  <si>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</si>
  <si>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</si>
  <si>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</si>
  <si>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</si>
  <si>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</si>
  <si>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</si>
  <si>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</si>
  <si>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</si>
  <si>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</si>
  <si>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</si>
  <si>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</si>
  <si>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</si>
  <si>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</si>
  <si>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</si>
  <si>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</si>
  <si>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</si>
  <si>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</si>
  <si>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</si>
  <si>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</si>
  <si>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</si>
  <si>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</si>
  <si>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</si>
  <si>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</si>
  <si>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</si>
  <si>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</si>
  <si>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</si>
  <si>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</si>
  <si>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</si>
  <si>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</si>
  <si>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</si>
  <si>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</si>
  <si>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</si>
  <si>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</si>
  <si>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</si>
  <si>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</si>
  <si>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</si>
  <si>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</si>
  <si>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</si>
  <si>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</si>
  <si>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</si>
  <si>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</si>
  <si>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</si>
  <si>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</si>
  <si>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</si>
  <si>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</si>
  <si>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</si>
  <si>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</si>
  <si>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</si>
  <si>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</si>
  <si>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</si>
  <si>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</si>
  <si>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</si>
  <si>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</si>
  <si>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</si>
  <si>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</si>
  <si>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</si>
  <si>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</si>
  <si>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</si>
  <si>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</si>
  <si>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</si>
  <si>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</si>
  <si>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</si>
  <si>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</si>
  <si>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</si>
  <si>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</si>
  <si>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</si>
  <si>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</si>
  <si>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</si>
  <si>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</si>
  <si>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</si>
  <si>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</si>
  <si>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</si>
  <si>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</si>
  <si>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</si>
  <si>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</si>
  <si>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</si>
  <si>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</si>
  <si>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</si>
  <si>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</si>
  <si>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</si>
  <si>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</si>
  <si>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</si>
  <si>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</si>
  <si>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</si>
  <si>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</si>
  <si>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</si>
  <si>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</si>
  <si>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</si>
  <si>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</si>
  <si>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</si>
  <si>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</si>
  <si>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</si>
  <si>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</si>
  <si>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</si>
  <si>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</si>
  <si>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</si>
  <si>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</si>
  <si>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</si>
  <si>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</si>
  <si>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</si>
  <si>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</si>
  <si>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</si>
  <si>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</si>
  <si>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</si>
  <si>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</si>
  <si>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</si>
  <si>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</si>
  <si>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</si>
  <si>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</si>
  <si>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</si>
  <si>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</si>
  <si>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</si>
  <si>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</si>
  <si>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</si>
  <si>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</si>
  <si>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</si>
  <si>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</si>
  <si>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</si>
  <si>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</si>
  <si>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</si>
  <si>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</si>
  <si>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</si>
  <si>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</si>
  <si>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</si>
  <si>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</si>
  <si>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</si>
  <si>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</si>
  <si>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</si>
  <si>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</si>
  <si>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</si>
  <si>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</si>
  <si>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</si>
  <si>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</si>
  <si>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</si>
  <si>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</si>
  <si>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</si>
  <si>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</si>
  <si>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</si>
  <si>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</si>
  <si>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</si>
  <si>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</si>
  <si>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</si>
  <si>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</si>
  <si>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</si>
  <si>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</si>
  <si>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</si>
  <si>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</si>
  <si>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</si>
  <si>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</si>
  <si>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</si>
  <si>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</si>
  <si>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</si>
  <si>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</si>
  <si>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</si>
  <si>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</si>
  <si>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</si>
  <si>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</si>
  <si>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</si>
  <si>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</si>
  <si>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</si>
  <si>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</si>
  <si>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</si>
  <si>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</si>
  <si>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</si>
  <si>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</si>
  <si>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</si>
  <si>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</si>
  <si>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</si>
  <si>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</si>
  <si>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</si>
  <si>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</si>
  <si>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</si>
  <si>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</si>
  <si>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</si>
  <si>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</si>
  <si>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</si>
  <si>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</si>
  <si>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</si>
  <si>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</si>
  <si>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</si>
  <si>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</si>
  <si>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</si>
  <si>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</si>
  <si>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</si>
  <si>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</si>
  <si>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</si>
  <si>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</si>
  <si>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</si>
  <si>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</si>
  <si>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</si>
  <si>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</si>
  <si>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</si>
  <si>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</si>
  <si>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</si>
  <si>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</si>
  <si>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</si>
  <si>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</si>
  <si>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</si>
  <si>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</si>
  <si>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</si>
  <si>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</si>
  <si>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</si>
  <si>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</si>
  <si>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</si>
  <si>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</si>
  <si>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</si>
  <si>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</si>
  <si>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</si>
  <si>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</si>
  <si>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</si>
  <si>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</si>
  <si>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</si>
  <si>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</si>
  <si>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</si>
  <si>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</si>
  <si>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</si>
  <si>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</si>
  <si>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</si>
  <si>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</si>
  <si>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</si>
  <si>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</si>
  <si>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</si>
  <si>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</si>
  <si>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</si>
  <si>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</si>
  <si>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</si>
  <si>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</si>
  <si>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</si>
  <si>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</si>
  <si>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</si>
  <si>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</si>
  <si>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</si>
  <si>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</si>
  <si>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</si>
  <si>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</si>
  <si>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</si>
  <si>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</si>
  <si>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</si>
  <si>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</si>
  <si>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</si>
  <si>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</si>
  <si>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</si>
  <si>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</si>
  <si>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</si>
  <si>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</si>
  <si>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</si>
  <si>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</si>
  <si>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</si>
  <si>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</si>
  <si>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</si>
  <si>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</si>
  <si>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</si>
  <si>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</si>
  <si>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</si>
  <si>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</si>
  <si>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</si>
  <si>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</si>
  <si>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</si>
  <si>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</si>
  <si>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</si>
  <si>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</si>
  <si>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</si>
  <si>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</si>
  <si>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</si>
  <si>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</si>
  <si>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</si>
  <si>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</si>
  <si>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</si>
  <si>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</si>
  <si>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</si>
  <si>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</si>
  <si>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</si>
  <si>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</si>
  <si>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</si>
  <si>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</si>
  <si>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</si>
  <si>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</si>
  <si>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</si>
  <si>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</si>
  <si>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</si>
  <si>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</si>
  <si>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</si>
  <si>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</si>
  <si>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</si>
  <si>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</si>
  <si>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</si>
  <si>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</si>
  <si>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</si>
  <si>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</si>
  <si>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</si>
  <si>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</si>
  <si>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</si>
  <si>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</si>
  <si>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</si>
  <si>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</si>
  <si>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</si>
  <si>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</si>
  <si>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</si>
  <si>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</si>
  <si>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</si>
  <si>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</si>
  <si>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</si>
  <si>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</si>
  <si>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</si>
  <si>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</si>
  <si>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</si>
  <si>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</si>
  <si>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</si>
  <si>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</si>
  <si>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</si>
  <si>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</si>
  <si>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</si>
  <si>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</si>
  <si>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</si>
  <si>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</si>
  <si>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</si>
  <si>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</si>
  <si>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</si>
  <si>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</si>
  <si>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</si>
  <si>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</si>
  <si>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</si>
  <si>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</si>
  <si>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</si>
  <si>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</si>
  <si>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</si>
  <si>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</si>
  <si>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</si>
  <si>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</si>
  <si>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</si>
  <si>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</si>
  <si>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</si>
  <si>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</si>
  <si>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</si>
  <si>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</si>
  <si>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</si>
  <si>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</si>
  <si>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</si>
  <si>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</si>
  <si>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</si>
  <si>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</si>
  <si>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</si>
  <si>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</si>
  <si>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</si>
  <si>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</si>
  <si>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</si>
  <si>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</si>
  <si>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</si>
  <si>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</si>
  <si>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</si>
  <si>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</si>
  <si>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</si>
  <si>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</si>
  <si>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</si>
  <si>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</si>
  <si>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</si>
  <si>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</si>
  <si>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</si>
  <si>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</si>
  <si>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</si>
  <si>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</si>
  <si>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</si>
  <si>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</si>
  <si>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</si>
  <si>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</si>
  <si>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</si>
  <si>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</si>
  <si>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</si>
  <si>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</si>
  <si>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</si>
  <si>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</si>
  <si>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</si>
  <si>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</si>
  <si>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</si>
  <si>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</si>
  <si>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</si>
  <si>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</si>
  <si>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</si>
  <si>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</si>
  <si>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</si>
  <si>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</si>
  <si>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</si>
  <si>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</si>
  <si>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</si>
  <si>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</si>
  <si>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</si>
  <si>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</si>
  <si>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</si>
  <si>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</si>
  <si>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</si>
  <si>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</si>
  <si>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</si>
  <si>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</si>
  <si>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</si>
  <si>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</si>
  <si>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</si>
  <si>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</si>
  <si>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</si>
  <si>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</si>
  <si>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</si>
  <si>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</si>
  <si>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</si>
  <si>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</si>
  <si>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</si>
  <si>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</si>
  <si>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</si>
  <si>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</si>
  <si>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</si>
  <si>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</si>
  <si>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</si>
  <si>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</si>
  <si>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</si>
  <si>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</si>
  <si>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</si>
  <si>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</si>
  <si>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</si>
  <si>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</si>
  <si>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</si>
  <si>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</si>
  <si>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</si>
  <si>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</si>
  <si>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</si>
  <si>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</si>
  <si>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</si>
  <si>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</si>
  <si>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</si>
  <si>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</si>
  <si>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</si>
  <si>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</si>
  <si>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</si>
  <si>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</si>
  <si>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</si>
  <si>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</si>
  <si>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</si>
  <si>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</si>
  <si>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</si>
  <si>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</si>
  <si>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</si>
  <si>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</si>
  <si>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</si>
  <si>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</si>
  <si>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</si>
  <si>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</si>
  <si>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</si>
  <si>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</si>
  <si>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</si>
  <si>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</si>
  <si>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</si>
  <si>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</si>
  <si>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</si>
  <si>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</si>
  <si>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</si>
  <si>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</si>
  <si>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</si>
  <si>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</si>
  <si>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</si>
  <si>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</si>
  <si>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</si>
  <si>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</si>
  <si>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</si>
  <si>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</si>
  <si>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</si>
  <si>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</si>
  <si>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</si>
  <si>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</si>
  <si>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</si>
  <si>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</si>
  <si>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</si>
  <si>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</si>
  <si>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</si>
  <si>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</si>
  <si>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</si>
  <si>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</si>
  <si>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</si>
  <si>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</si>
  <si>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</si>
  <si>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</si>
  <si>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</si>
  <si>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</si>
  <si>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</si>
  <si>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</si>
  <si>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</si>
  <si>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</si>
  <si>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</si>
  <si>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</si>
  <si>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</si>
  <si>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</si>
  <si>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</si>
  <si>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</si>
  <si>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</si>
  <si>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</si>
  <si>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</si>
  <si>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</si>
  <si>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</si>
  <si>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</si>
  <si>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</si>
  <si>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</si>
  <si>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</si>
  <si>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</si>
  <si>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</si>
  <si>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</si>
  <si>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</si>
  <si>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</si>
  <si>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</si>
  <si>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</si>
  <si>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</si>
  <si>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</si>
  <si>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</si>
  <si>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</si>
  <si>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</si>
  <si>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</si>
  <si>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</si>
  <si>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</si>
  <si>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</si>
  <si>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</si>
  <si>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</si>
  <si>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</si>
  <si>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</si>
  <si>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</si>
  <si>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</si>
  <si>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</si>
  <si>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</si>
  <si>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</si>
  <si>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</si>
  <si>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</si>
  <si>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</si>
  <si>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</si>
  <si>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</si>
  <si>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</si>
  <si>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</si>
  <si>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</si>
  <si>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</si>
  <si>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</si>
  <si>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</si>
  <si>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</si>
  <si>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</si>
  <si>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</si>
  <si>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</si>
  <si>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</si>
  <si>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</si>
  <si>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</si>
  <si>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</si>
  <si>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</si>
  <si>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</si>
  <si>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</si>
  <si>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</si>
  <si>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</si>
  <si>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</si>
  <si>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</si>
  <si>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</si>
  <si>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</si>
  <si>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</si>
  <si>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</si>
  <si>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</si>
  <si>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</si>
  <si>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</si>
  <si>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</si>
  <si>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</si>
  <si>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</si>
  <si>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</si>
  <si>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</si>
  <si>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</si>
  <si>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</si>
  <si>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</si>
  <si>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</si>
  <si>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</si>
  <si>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</si>
  <si>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</si>
  <si>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</si>
  <si>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</si>
  <si>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</si>
  <si>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</si>
  <si>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</si>
  <si>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</si>
  <si>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</si>
  <si>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</si>
  <si>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</si>
  <si>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</si>
  <si>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</si>
  <si>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</si>
  <si>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</si>
  <si>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</si>
  <si>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</si>
  <si>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</si>
  <si>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</si>
  <si>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</si>
  <si>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</si>
  <si>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</si>
  <si>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</si>
  <si>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</si>
  <si>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</si>
  <si>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</si>
  <si>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</si>
  <si>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</si>
  <si>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</si>
  <si>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</si>
  <si>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</si>
  <si>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</si>
  <si>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</si>
  <si>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</si>
  <si>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</si>
  <si>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</si>
  <si>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</si>
  <si>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</si>
  <si>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</si>
  <si>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</si>
  <si>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</si>
  <si>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</si>
  <si>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</si>
  <si>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</si>
  <si>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</si>
  <si>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</si>
  <si>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</si>
  <si>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</si>
  <si>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</si>
  <si>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</si>
  <si>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</si>
  <si>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</si>
  <si>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</si>
  <si>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</si>
  <si>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</si>
  <si>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</si>
  <si>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</si>
  <si>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</si>
  <si>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</si>
  <si>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</si>
  <si>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</si>
  <si>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</si>
  <si>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</si>
  <si>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</si>
  <si>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</si>
  <si>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</si>
  <si>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</si>
  <si>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</si>
  <si>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</si>
  <si>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</si>
  <si>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</si>
  <si>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</si>
  <si>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</si>
  <si>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</si>
  <si>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</si>
  <si>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</si>
  <si>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</si>
  <si>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</si>
  <si>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</si>
  <si>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</si>
  <si>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</si>
  <si>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</si>
  <si>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</si>
  <si>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</si>
  <si>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</si>
  <si>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</si>
  <si>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</si>
  <si>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</si>
  <si>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</si>
  <si>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</si>
  <si>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</si>
  <si>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</si>
  <si>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</si>
  <si>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</si>
  <si>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</si>
  <si>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</si>
  <si>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</si>
  <si>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</si>
  <si>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</si>
  <si>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</si>
  <si>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</si>
  <si>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</si>
  <si>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</si>
  <si>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</si>
  <si>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</si>
  <si>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</si>
  <si>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</si>
  <si>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</si>
  <si>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</si>
  <si>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</si>
  <si>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</si>
  <si>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</si>
  <si>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</si>
  <si>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</si>
  <si>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</si>
  <si>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</si>
  <si>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</si>
  <si>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</si>
  <si>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</si>
  <si>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</si>
  <si>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</si>
  <si>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</si>
  <si>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</si>
  <si>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</si>
  <si>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</si>
  <si>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</si>
  <si>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</si>
  <si>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</si>
  <si>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</si>
  <si>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</si>
  <si>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</si>
  <si>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</si>
  <si>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</si>
  <si>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</si>
  <si>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</si>
  <si>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</si>
  <si>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</si>
  <si>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</si>
  <si>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</si>
  <si>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</si>
  <si>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</si>
  <si>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</si>
  <si>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</si>
  <si>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</si>
  <si>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</si>
  <si>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</si>
  <si>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</si>
  <si>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</si>
  <si>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</si>
  <si>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</si>
  <si>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</si>
  <si>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</si>
  <si>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</si>
  <si>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</si>
  <si>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</si>
  <si>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</si>
  <si>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</si>
  <si>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</si>
  <si>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</si>
  <si>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</si>
  <si>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</si>
  <si>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</si>
  <si>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</si>
  <si>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</si>
  <si>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</si>
  <si>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</si>
  <si>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</si>
  <si>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</si>
  <si>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</si>
  <si>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</si>
  <si>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</si>
  <si>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</si>
  <si>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</si>
  <si>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</si>
  <si>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</si>
  <si>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</si>
  <si>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</si>
  <si>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</si>
  <si>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</si>
  <si>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</si>
  <si>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</si>
  <si>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</si>
  <si>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</si>
  <si>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</si>
  <si>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</si>
  <si>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</si>
  <si>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</si>
  <si>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</si>
  <si>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</si>
  <si>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</si>
  <si>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</si>
  <si>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</si>
  <si>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</si>
  <si>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</si>
  <si>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</si>
  <si>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</si>
  <si>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</si>
  <si>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</si>
  <si>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</si>
  <si>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</si>
  <si>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</si>
  <si>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</si>
  <si>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</si>
  <si>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</si>
  <si>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</si>
  <si>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</si>
  <si>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</si>
  <si>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</si>
  <si>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</si>
  <si>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</si>
  <si>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</si>
  <si>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</si>
  <si>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</si>
  <si>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</si>
  <si>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</si>
  <si>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</si>
  <si>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</si>
  <si>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</si>
  <si>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</si>
  <si>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</si>
  <si>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</si>
  <si>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</si>
  <si>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</si>
  <si>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</si>
  <si>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</si>
  <si>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</si>
  <si>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</si>
  <si>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</si>
  <si>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</si>
  <si>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</si>
  <si>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</si>
  <si>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</si>
  <si>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</si>
  <si>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</si>
  <si>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</si>
  <si>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</si>
  <si>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</si>
  <si>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</si>
  <si>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</si>
  <si>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</si>
  <si>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</si>
  <si>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</si>
  <si>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</si>
  <si>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</si>
  <si>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</si>
  <si>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</si>
  <si>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</si>
  <si>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</si>
  <si>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</si>
  <si>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</si>
  <si>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</si>
  <si>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</si>
  <si>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</si>
  <si>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</si>
  <si>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</si>
  <si>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</si>
  <si>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</si>
  <si>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</si>
  <si>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</si>
  <si>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</si>
  <si>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</si>
  <si>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</si>
  <si>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</si>
  <si>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</si>
  <si>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</si>
  <si>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</si>
  <si>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</si>
  <si>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</si>
  <si>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</si>
  <si>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</si>
  <si>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</si>
  <si>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</si>
  <si>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</si>
  <si>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</si>
  <si>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</si>
  <si>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</si>
  <si>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</si>
  <si>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</si>
  <si>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</si>
  <si>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</si>
  <si>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</si>
  <si>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</si>
  <si>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</si>
  <si>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</si>
  <si>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</si>
  <si>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</si>
  <si>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</si>
  <si>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</si>
  <si>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</si>
  <si>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</si>
  <si>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</si>
  <si>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</si>
  <si>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</si>
  <si>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</si>
  <si>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</si>
  <si>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</si>
  <si>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</si>
  <si>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</si>
  <si>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</si>
  <si>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</si>
  <si>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</si>
  <si>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</si>
  <si>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</si>
  <si>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</si>
  <si>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</si>
  <si>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</si>
  <si>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</si>
  <si>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</si>
  <si>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</si>
  <si>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</si>
  <si>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</si>
  <si>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</si>
  <si>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</si>
  <si>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</si>
  <si>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</si>
  <si>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</si>
  <si>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</si>
  <si>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</si>
  <si>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</si>
  <si>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</si>
  <si>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</si>
  <si>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</si>
  <si>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</si>
  <si>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</si>
  <si>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</si>
  <si>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</si>
  <si>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</si>
  <si>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</si>
  <si>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</si>
  <si>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</si>
  <si>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</si>
  <si>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</si>
  <si>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</si>
  <si>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</si>
  <si>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</si>
  <si>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</si>
  <si>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</si>
  <si>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</si>
  <si>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</si>
  <si>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</si>
  <si>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</si>
  <si>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</si>
  <si>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</si>
  <si>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</si>
  <si>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</si>
  <si>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</si>
  <si>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</si>
  <si>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</si>
  <si>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</si>
  <si>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</si>
  <si>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</si>
  <si>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</si>
  <si>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</si>
  <si>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</si>
  <si>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</si>
  <si>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</si>
  <si>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</si>
  <si>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</si>
  <si>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</si>
  <si>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</si>
  <si>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</si>
  <si>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</si>
  <si>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</si>
  <si>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</si>
  <si>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</si>
  <si>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</si>
  <si>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</si>
  <si>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</si>
  <si>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</si>
  <si>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</si>
  <si>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</si>
  <si>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</si>
  <si>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</si>
  <si>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</si>
  <si>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</si>
  <si>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</si>
  <si>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</si>
  <si>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</si>
  <si>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</si>
  <si>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</si>
  <si>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</si>
  <si>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</si>
  <si>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</si>
  <si>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</si>
  <si>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</si>
  <si>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</si>
  <si>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</si>
  <si>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</si>
  <si>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</si>
  <si>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</si>
  <si>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</si>
  <si>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</si>
  <si>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</si>
  <si>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</si>
  <si>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</si>
  <si>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</si>
  <si>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</si>
  <si>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</si>
  <si>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</si>
  <si>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</si>
  <si>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</si>
  <si>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</si>
  <si>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</si>
  <si>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</si>
  <si>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</si>
  <si>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</si>
  <si>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</si>
  <si>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</si>
  <si>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</si>
  <si>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</si>
  <si>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</si>
  <si>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</si>
  <si>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</si>
  <si>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</si>
  <si>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</si>
  <si>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</si>
  <si>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</si>
  <si>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</si>
  <si>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</si>
  <si>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</si>
  <si>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</si>
  <si>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</si>
  <si>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</si>
  <si>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</si>
  <si>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</si>
  <si>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</si>
  <si>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</si>
  <si>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</si>
  <si>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</si>
  <si>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</si>
  <si>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</si>
  <si>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</si>
  <si>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</si>
  <si>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</si>
  <si>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</si>
  <si>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</si>
  <si>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</si>
  <si>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</si>
  <si>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</si>
  <si>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</si>
  <si>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</si>
  <si>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</si>
  <si>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</si>
  <si>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</si>
  <si>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</si>
  <si>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</si>
  <si>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</si>
  <si>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</si>
  <si>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</si>
  <si>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</si>
  <si>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</si>
  <si>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</si>
  <si>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</si>
  <si>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</si>
  <si>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</si>
  <si>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</si>
  <si>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</si>
  <si>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</si>
  <si>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</si>
  <si>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</si>
  <si>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</si>
  <si>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</si>
  <si>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</si>
  <si>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</si>
  <si>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</si>
  <si>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</si>
  <si>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</si>
  <si>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</si>
  <si>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</si>
  <si>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</si>
  <si>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</si>
  <si>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</si>
  <si>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</si>
  <si>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</si>
  <si>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</si>
  <si>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</si>
  <si>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</si>
  <si>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</si>
  <si>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</si>
  <si>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</si>
  <si>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</si>
  <si>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</si>
  <si>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</si>
  <si>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</si>
  <si>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</si>
  <si>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</si>
  <si>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</si>
  <si>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</si>
  <si>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</si>
  <si>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</si>
  <si>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</si>
  <si>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</si>
  <si>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</si>
  <si>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</si>
  <si>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</si>
  <si>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</si>
  <si>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</si>
  <si>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</si>
  <si>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</si>
  <si>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</si>
  <si>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</si>
  <si>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</si>
  <si>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</si>
  <si>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</si>
  <si>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</si>
  <si>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</si>
  <si>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</si>
  <si>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</si>
  <si>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</si>
  <si>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</si>
  <si>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</si>
  <si>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</si>
  <si>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</si>
  <si>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</si>
  <si>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</si>
  <si>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</si>
  <si>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</si>
  <si>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</si>
  <si>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</si>
  <si>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</si>
  <si>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</si>
  <si>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</si>
  <si>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</si>
  <si>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</si>
  <si>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</si>
  <si>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</si>
  <si>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</si>
  <si>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</si>
  <si>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</si>
  <si>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</si>
  <si>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</si>
  <si>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</si>
  <si>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</si>
  <si>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</si>
  <si>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</si>
  <si>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</si>
  <si>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</si>
  <si>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</si>
  <si>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</si>
  <si>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</si>
  <si>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</si>
  <si>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</si>
  <si>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</si>
  <si>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</si>
  <si>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</si>
  <si>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</si>
  <si>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</si>
  <si>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</si>
  <si>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</si>
  <si>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</si>
  <si>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</si>
  <si>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</si>
  <si>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</si>
  <si>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</si>
  <si>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</si>
  <si>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</si>
  <si>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</si>
  <si>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</si>
  <si>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</si>
  <si>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</si>
  <si>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</si>
  <si>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</si>
  <si>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</si>
  <si>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</si>
  <si>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</si>
  <si>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</si>
  <si>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</si>
  <si>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</si>
  <si>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</si>
  <si>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</si>
  <si>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</si>
  <si>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</si>
  <si>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</si>
  <si>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</si>
  <si>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</si>
  <si>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</si>
  <si>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</si>
  <si>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</si>
  <si>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</si>
  <si>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</si>
  <si>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</si>
  <si>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</si>
  <si>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</si>
  <si>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</si>
  <si>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</si>
  <si>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</si>
  <si>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</si>
  <si>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</si>
  <si>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</si>
  <si>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</si>
  <si>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</si>
  <si>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</si>
  <si>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</si>
  <si>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</si>
  <si>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</si>
  <si>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</si>
  <si>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</si>
  <si>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</si>
  <si>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</si>
  <si>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</si>
  <si>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</si>
  <si>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</si>
  <si>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</si>
  <si>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</si>
  <si>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</si>
  <si>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</si>
  <si>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</si>
  <si>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</si>
  <si>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</si>
  <si>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</si>
  <si>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</si>
  <si>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</si>
  <si>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</si>
  <si>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</si>
  <si>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</si>
  <si>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</si>
  <si>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</si>
  <si>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</si>
  <si>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</si>
  <si>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</si>
  <si>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</si>
  <si>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</si>
  <si>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</si>
  <si>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</si>
  <si>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</si>
  <si>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</si>
  <si>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</si>
  <si>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</si>
  <si>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</si>
  <si>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</si>
  <si>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</si>
  <si>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</si>
  <si>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</si>
  <si>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</si>
  <si>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</si>
  <si>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</si>
  <si>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</si>
  <si>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</si>
  <si>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</si>
  <si>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</si>
  <si>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</si>
  <si>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</si>
  <si>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</si>
  <si>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</si>
  <si>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</si>
  <si>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</si>
  <si>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</si>
  <si>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</si>
  <si>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</si>
  <si>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</si>
  <si>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</si>
  <si>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</si>
  <si>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</si>
  <si>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</si>
  <si>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</si>
  <si>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</si>
  <si>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</si>
  <si>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</si>
  <si>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</si>
  <si>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</si>
  <si>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</si>
  <si>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</si>
  <si>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</si>
  <si>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</si>
  <si>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</si>
  <si>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</si>
  <si>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</si>
  <si>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</si>
  <si>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</si>
  <si>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</si>
  <si>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</si>
  <si>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</si>
  <si>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</si>
  <si>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</si>
  <si>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</si>
  <si>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</si>
  <si>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</si>
  <si>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</si>
  <si>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</si>
  <si>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</si>
  <si>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</si>
  <si>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</si>
  <si>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</si>
  <si>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</si>
  <si>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</si>
  <si>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</si>
  <si>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</si>
  <si>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</si>
  <si>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</si>
  <si>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</si>
  <si>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</si>
  <si>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</si>
  <si>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</si>
  <si>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</si>
  <si>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</si>
  <si>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</si>
  <si>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</si>
  <si>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</si>
  <si>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</si>
  <si>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</si>
  <si>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</si>
  <si>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</si>
  <si>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</si>
  <si>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</si>
  <si>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</si>
  <si>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</si>
  <si>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</si>
  <si>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</si>
  <si>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</si>
  <si>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</si>
  <si>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</si>
  <si>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</si>
  <si>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</si>
  <si>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</si>
  <si>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</si>
  <si>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</si>
  <si>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</si>
  <si>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</si>
  <si>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</si>
  <si>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</si>
  <si>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</si>
  <si>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</si>
  <si>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</si>
  <si>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</si>
  <si>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</si>
  <si>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</si>
  <si>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</si>
  <si>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</si>
  <si>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</si>
  <si>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</si>
  <si>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</si>
  <si>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</si>
  <si>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</si>
  <si>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</si>
  <si>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</si>
  <si>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</si>
  <si>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</si>
  <si>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</si>
  <si>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</si>
  <si>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</si>
  <si>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</si>
  <si>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</si>
  <si>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</si>
  <si>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</si>
  <si>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</si>
  <si>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</si>
  <si>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</si>
  <si>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</si>
  <si>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</si>
  <si>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</si>
  <si>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</si>
  <si>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</si>
  <si>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</si>
  <si>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</si>
  <si>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</si>
  <si>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</si>
  <si>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</si>
  <si>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</si>
  <si>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</si>
  <si>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</si>
  <si>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</si>
  <si>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</si>
  <si>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</si>
  <si>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</si>
  <si>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</si>
  <si>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</si>
  <si>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</si>
  <si>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</si>
  <si>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</si>
  <si>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</si>
  <si>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</si>
  <si>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</si>
  <si>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</si>
  <si>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</si>
  <si>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</si>
  <si>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</si>
  <si>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</si>
  <si>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</si>
  <si>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</si>
  <si>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</si>
  <si>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</si>
  <si>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</si>
  <si>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</si>
  <si>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</si>
  <si>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</si>
  <si>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</si>
  <si>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</si>
  <si>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</si>
  <si>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</si>
  <si>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</si>
  <si>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</si>
  <si>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</si>
  <si>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</si>
  <si>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</si>
  <si>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</si>
  <si>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</si>
  <si>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</si>
  <si>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</si>
  <si>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</si>
  <si>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</si>
  <si>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</si>
  <si>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</si>
  <si>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</si>
  <si>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</si>
  <si>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</si>
  <si>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</si>
  <si>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</si>
  <si>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</si>
  <si>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</si>
  <si>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</si>
  <si>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</si>
  <si>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</si>
  <si>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</si>
  <si>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</si>
  <si>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</si>
  <si>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</si>
  <si>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</si>
  <si>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</si>
  <si>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</si>
  <si>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</si>
  <si>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</si>
  <si>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</si>
  <si>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</si>
  <si>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</si>
  <si>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</si>
  <si>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</si>
  <si>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</si>
  <si>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</si>
  <si>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</si>
  <si>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</si>
  <si>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</si>
  <si>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</si>
  <si>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</si>
  <si>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</si>
  <si>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</si>
  <si>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</si>
  <si>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</si>
  <si>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</si>
  <si>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</si>
  <si>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</si>
  <si>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</si>
  <si>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</si>
  <si>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</si>
  <si>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</si>
  <si>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</si>
  <si>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</si>
  <si>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</si>
  <si>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</si>
  <si>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</si>
  <si>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</si>
  <si>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</si>
  <si>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</si>
  <si>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</si>
  <si>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</si>
  <si>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</si>
  <si>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</si>
  <si>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</si>
  <si>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</si>
  <si>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</si>
  <si>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</si>
  <si>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</si>
  <si>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</si>
  <si>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</si>
  <si>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</si>
  <si>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</si>
  <si>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</si>
  <si>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</si>
  <si>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</si>
  <si>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</si>
  <si>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</si>
  <si>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</si>
  <si>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</si>
  <si>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</si>
  <si>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</si>
  <si>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</si>
  <si>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</si>
  <si>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</si>
  <si>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</si>
  <si>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</si>
  <si>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</si>
  <si>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</si>
  <si>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</si>
  <si>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</si>
  <si>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</si>
  <si>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</si>
  <si>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</si>
  <si>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</si>
  <si>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</si>
  <si>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</si>
  <si>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</si>
  <si>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</si>
  <si>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</si>
  <si>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</si>
  <si>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</si>
  <si>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</si>
  <si>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</si>
  <si>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</si>
  <si>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</si>
  <si>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</si>
  <si>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</si>
  <si>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</si>
  <si>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</si>
  <si>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</si>
  <si>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</si>
  <si>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</si>
  <si>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</si>
  <si>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</si>
  <si>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</si>
  <si>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</si>
  <si>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</si>
  <si>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</si>
  <si>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</si>
  <si>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</si>
  <si>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</si>
  <si>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</si>
  <si>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</si>
  <si>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</si>
  <si>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</si>
  <si>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</si>
  <si>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</si>
  <si>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</si>
  <si>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</si>
  <si>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</si>
  <si>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</si>
  <si>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</si>
  <si>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</si>
  <si>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</si>
  <si>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</si>
  <si>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</si>
  <si>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</si>
  <si>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</si>
  <si>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</si>
  <si>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</si>
  <si>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</si>
  <si>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</si>
  <si>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</si>
  <si>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</si>
  <si>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</si>
  <si>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</si>
  <si>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</si>
  <si>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</si>
  <si>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</si>
  <si>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</si>
  <si>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</si>
  <si>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</si>
  <si>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</si>
  <si>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</si>
  <si>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</si>
  <si>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</si>
  <si>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</si>
  <si>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</si>
  <si>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</si>
  <si>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</si>
  <si>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</si>
  <si>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</si>
  <si>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</si>
  <si>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</si>
  <si>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</si>
  <si>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</si>
  <si>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</si>
  <si>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</si>
  <si>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</si>
  <si>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</si>
  <si>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</si>
  <si>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</si>
  <si>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</si>
  <si>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</si>
  <si>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</si>
  <si>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</si>
  <si>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</si>
  <si>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</si>
  <si>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</si>
  <si>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</si>
  <si>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</si>
  <si>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</si>
  <si>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</si>
  <si>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</si>
  <si>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</si>
  <si>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</si>
  <si>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</si>
  <si>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</si>
  <si>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</si>
  <si>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</si>
  <si>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</si>
  <si>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</si>
  <si>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</si>
  <si>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</si>
  <si>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</si>
  <si>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</si>
  <si>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</si>
  <si>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</si>
  <si>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</si>
  <si>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</si>
  <si>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</si>
  <si>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</si>
  <si>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</si>
  <si>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</si>
  <si>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</si>
  <si>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</si>
  <si>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</si>
  <si>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</si>
  <si>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</si>
  <si>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</si>
  <si>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</si>
  <si>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</si>
  <si>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</si>
  <si>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</si>
  <si>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</si>
  <si>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</si>
  <si>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</si>
  <si>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</si>
  <si>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</si>
  <si>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</si>
  <si>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</si>
  <si>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</si>
  <si>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</si>
  <si>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</si>
  <si>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</si>
  <si>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</si>
  <si>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</si>
  <si>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</si>
  <si>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</si>
  <si>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</si>
  <si>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</si>
  <si>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</si>
  <si>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</si>
  <si>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</si>
  <si>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</si>
  <si>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</si>
  <si>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</si>
  <si>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</si>
  <si>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</si>
  <si>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</si>
  <si>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</si>
  <si>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</si>
  <si>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</si>
  <si>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</si>
  <si>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</si>
  <si>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</si>
  <si>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</si>
  <si>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</si>
  <si>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</si>
  <si>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</si>
  <si>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</si>
  <si>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</si>
  <si>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</si>
  <si>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</si>
  <si>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</si>
  <si>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</si>
  <si>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</si>
  <si>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</si>
  <si>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</si>
  <si>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</si>
  <si>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</si>
  <si>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</si>
  <si>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</si>
  <si>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</si>
  <si>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</si>
  <si>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</si>
  <si>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</si>
  <si>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</si>
  <si>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</si>
  <si>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</si>
  <si>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</si>
  <si>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</si>
  <si>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</si>
  <si>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</si>
  <si>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</si>
  <si>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</si>
  <si>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</si>
  <si>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</si>
  <si>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</si>
  <si>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</si>
  <si>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</si>
  <si>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</si>
  <si>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</si>
  <si>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</si>
  <si>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</si>
  <si>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</si>
  <si>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</si>
  <si>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</si>
  <si>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</si>
  <si>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</si>
  <si>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</si>
  <si>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</si>
  <si>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</si>
  <si>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</si>
  <si>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</si>
  <si>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</si>
  <si>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</si>
  <si>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</si>
  <si>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</si>
  <si>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</si>
  <si>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</si>
  <si>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</si>
  <si>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</si>
  <si>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</si>
  <si>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</si>
  <si>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</si>
  <si>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</si>
  <si>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</si>
  <si>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</si>
  <si>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</si>
  <si>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</si>
  <si>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</si>
  <si>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</si>
  <si>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</si>
  <si>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</si>
  <si>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</si>
  <si>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</si>
  <si>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</si>
  <si>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</si>
  <si>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</si>
  <si>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</si>
  <si>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</si>
  <si>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</si>
  <si>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</si>
  <si>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</si>
  <si>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</si>
  <si>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</si>
  <si>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</si>
  <si>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</si>
  <si>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</si>
  <si>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</si>
  <si>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</si>
  <si>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</si>
  <si>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</si>
  <si>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</si>
  <si>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</si>
  <si>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</si>
  <si>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</si>
  <si>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</si>
  <si>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</si>
  <si>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</si>
  <si>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</si>
  <si>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</si>
  <si>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</si>
  <si>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</si>
  <si>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</si>
  <si>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</si>
  <si>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</si>
  <si>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</si>
  <si>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</si>
  <si>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</si>
  <si>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</si>
  <si>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</si>
  <si>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</si>
  <si>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</si>
  <si>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</si>
  <si>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</si>
  <si>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</si>
  <si>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</si>
  <si>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</si>
  <si>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</si>
  <si>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</si>
  <si>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</si>
  <si>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</si>
  <si>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</si>
  <si>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</si>
  <si>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</si>
  <si>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</si>
  <si>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</si>
  <si>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</si>
  <si>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</si>
  <si>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</si>
  <si>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</si>
  <si>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</si>
  <si>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</si>
  <si>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</si>
  <si>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</si>
  <si>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</si>
  <si>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</si>
  <si>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</si>
  <si>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</si>
  <si>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</si>
  <si>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</si>
  <si>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</si>
  <si>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</si>
  <si>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</si>
  <si>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</si>
  <si>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</si>
  <si>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</si>
  <si>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</si>
  <si>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</si>
  <si>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</si>
  <si>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</si>
  <si>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</si>
  <si>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</si>
  <si>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</si>
  <si>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</si>
  <si>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</si>
  <si>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</si>
  <si>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</si>
  <si>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</si>
  <si>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</si>
  <si>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</si>
  <si>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</si>
  <si>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</si>
  <si>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</si>
  <si>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</si>
  <si>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</si>
  <si>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</si>
  <si>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</si>
  <si>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</si>
  <si>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</si>
  <si>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</si>
  <si>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</si>
  <si>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</si>
  <si>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</si>
  <si>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</si>
  <si>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</si>
  <si>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</si>
  <si>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</si>
  <si>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</si>
  <si>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</si>
  <si>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</si>
  <si>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</si>
  <si>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</si>
  <si>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</si>
  <si>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</si>
  <si>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</si>
  <si>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</si>
  <si>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</si>
  <si>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</si>
  <si>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</si>
  <si>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</si>
  <si>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</si>
  <si>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</si>
  <si>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</si>
  <si>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</si>
  <si>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</si>
  <si>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</si>
  <si>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</si>
  <si>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</si>
  <si>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</si>
  <si>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</si>
  <si>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</si>
  <si>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</si>
  <si>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</si>
  <si>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</si>
  <si>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</si>
  <si>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</si>
  <si>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</si>
  <si>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</si>
  <si>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</si>
  <si>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</si>
  <si>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</si>
  <si>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</si>
  <si>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</si>
  <si>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</si>
  <si>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</si>
  <si>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</si>
  <si>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</si>
  <si>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</si>
  <si>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</si>
  <si>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</si>
  <si>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</si>
  <si>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</si>
  <si>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</si>
  <si>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</si>
  <si>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</si>
  <si>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</si>
  <si>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</si>
  <si>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</si>
  <si>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</si>
  <si>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</si>
  <si>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</si>
  <si>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</si>
  <si>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</si>
  <si>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</si>
  <si>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</si>
  <si>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</si>
  <si>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</si>
  <si>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</si>
  <si>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</si>
  <si>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</si>
  <si>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</si>
  <si>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</si>
  <si>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</si>
  <si>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</si>
  <si>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</si>
  <si>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</si>
  <si>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</si>
  <si>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</si>
  <si>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</si>
  <si>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</si>
  <si>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</si>
  <si>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</si>
  <si>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</si>
  <si>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</si>
  <si>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</si>
  <si>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</si>
  <si>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</si>
  <si>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</si>
  <si>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</si>
  <si>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</si>
  <si>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</si>
  <si>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</si>
  <si>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</si>
  <si>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</si>
  <si>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</si>
  <si>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</si>
  <si>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</si>
  <si>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</si>
  <si>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</si>
  <si>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</si>
  <si>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</si>
  <si>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</si>
  <si>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</si>
  <si>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</si>
  <si>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</si>
  <si>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</si>
  <si>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</si>
  <si>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</si>
  <si>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</si>
  <si>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</si>
  <si>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</si>
  <si>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</si>
  <si>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</si>
  <si>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</si>
  <si>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</si>
  <si>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</si>
  <si>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</si>
  <si>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</si>
  <si>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</si>
  <si>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</si>
  <si>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</si>
  <si>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</si>
  <si>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</si>
  <si>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</si>
  <si>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</si>
  <si>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</si>
  <si>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</si>
  <si>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</si>
  <si>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</si>
  <si>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</si>
  <si>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</si>
  <si>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</si>
  <si>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</si>
  <si>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</si>
  <si>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</si>
  <si>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</si>
  <si>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</si>
  <si>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</si>
  <si>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</si>
  <si>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</si>
  <si>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</si>
  <si>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</si>
  <si>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</si>
  <si>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</si>
  <si>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</si>
  <si>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</si>
  <si>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</si>
  <si>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</si>
  <si>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</si>
  <si>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</si>
  <si>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</si>
  <si>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</si>
  <si>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</si>
  <si>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</si>
  <si>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</si>
  <si>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</si>
  <si>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</si>
  <si>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</si>
  <si>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</si>
  <si>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</si>
  <si>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</si>
  <si>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</si>
  <si>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</si>
  <si>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</si>
  <si>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</si>
  <si>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</si>
  <si>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</si>
  <si>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</si>
  <si>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</si>
  <si>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</si>
  <si>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</si>
  <si>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</si>
  <si>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</si>
  <si>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</si>
  <si>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</si>
  <si>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</si>
  <si>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</si>
  <si>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</si>
  <si>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</si>
  <si>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</si>
  <si>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</si>
  <si>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</si>
  <si>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</si>
  <si>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</si>
  <si>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</si>
  <si>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</si>
  <si>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</si>
  <si>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</si>
  <si>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</si>
  <si>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</si>
  <si>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</si>
  <si>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</si>
  <si>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</si>
  <si>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</si>
  <si>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</si>
  <si>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</si>
  <si>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</si>
  <si>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</si>
  <si>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</si>
  <si>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</si>
  <si>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</si>
  <si>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</si>
  <si>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</si>
  <si>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</si>
  <si>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</si>
  <si>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</si>
  <si>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</si>
  <si>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</si>
  <si>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</si>
  <si>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</si>
  <si>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</si>
  <si>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</si>
  <si>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</si>
  <si>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</si>
  <si>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</si>
  <si>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</si>
  <si>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</si>
  <si>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</si>
  <si>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</si>
  <si>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</si>
  <si>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</si>
  <si>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</si>
  <si>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</si>
  <si>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</si>
  <si>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</si>
  <si>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</si>
  <si>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</si>
  <si>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</si>
  <si>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</si>
  <si>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</si>
  <si>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</si>
  <si>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</si>
  <si>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</si>
  <si>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</si>
  <si>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</si>
  <si>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</si>
  <si>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</si>
  <si>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</si>
  <si>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</si>
  <si>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</si>
  <si>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</si>
  <si>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</si>
  <si>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</si>
  <si>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</si>
  <si>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</si>
  <si>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</si>
  <si>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</si>
  <si>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</si>
  <si>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</si>
  <si>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</si>
  <si>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</si>
  <si>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</si>
  <si>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</si>
  <si>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</si>
  <si>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</si>
  <si>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</si>
  <si>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</si>
  <si>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</si>
  <si>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</si>
  <si>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</si>
  <si>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</si>
  <si>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</si>
  <si>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</si>
  <si>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</si>
  <si>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</si>
  <si>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</si>
  <si>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</si>
  <si>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</si>
  <si>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</si>
  <si>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</si>
  <si>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</si>
  <si>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</si>
  <si>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</si>
  <si>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</si>
  <si>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</si>
  <si>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</si>
  <si>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</si>
  <si>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</si>
  <si>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</si>
  <si>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</si>
  <si>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</si>
  <si>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</si>
  <si>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</si>
  <si>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</si>
  <si>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</si>
  <si>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</si>
  <si>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</si>
  <si>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</si>
  <si>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</si>
  <si>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</si>
  <si>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</si>
  <si>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</si>
  <si>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</si>
  <si>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</si>
  <si>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</si>
  <si>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</si>
  <si>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</si>
  <si>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</si>
  <si>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</si>
  <si>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</si>
  <si>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</si>
  <si>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</si>
  <si>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</si>
  <si>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</si>
  <si>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</si>
  <si>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</si>
  <si>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</si>
  <si>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</si>
  <si>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</si>
  <si>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</si>
  <si>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</si>
  <si>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</si>
  <si>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</si>
  <si>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</si>
  <si>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</si>
  <si>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</si>
  <si>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</si>
  <si>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</si>
  <si>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</si>
  <si>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</si>
  <si>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</si>
  <si>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</si>
  <si>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</si>
  <si>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</si>
  <si>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</si>
  <si>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</si>
  <si>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</si>
  <si>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</si>
  <si>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</si>
  <si>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</si>
  <si>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</si>
  <si>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</si>
  <si>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</si>
  <si>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</si>
  <si>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</si>
  <si>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</si>
  <si>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</si>
  <si>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</si>
  <si>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</si>
  <si>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</si>
  <si>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</si>
  <si>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</si>
  <si>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</si>
  <si>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</si>
  <si>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</si>
  <si>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</si>
  <si>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</si>
  <si>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</si>
  <si>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</si>
  <si>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</si>
  <si>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</si>
  <si>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</si>
  <si>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</si>
  <si>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</si>
  <si>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</si>
  <si>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</si>
  <si>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</si>
  <si>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</si>
  <si>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</si>
  <si>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</si>
  <si>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</si>
  <si>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</si>
  <si>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</si>
  <si>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</si>
  <si>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</si>
  <si>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</si>
  <si>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</si>
  <si>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</si>
  <si>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</si>
  <si>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</si>
  <si>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</si>
  <si>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</si>
  <si>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</si>
  <si>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</si>
  <si>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</si>
  <si>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</si>
  <si>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</si>
  <si>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</si>
  <si>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</si>
  <si>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</si>
  <si>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</si>
  <si>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</si>
  <si>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</si>
  <si>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</si>
  <si>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</si>
  <si>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</si>
  <si>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</si>
  <si>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</si>
  <si>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</si>
  <si>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</si>
  <si>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</si>
  <si>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</si>
  <si>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</si>
  <si>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</si>
  <si>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</si>
  <si>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</si>
  <si>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</si>
  <si>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</si>
  <si>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</si>
  <si>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</si>
  <si>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</si>
  <si>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</si>
  <si>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</si>
  <si>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</si>
  <si>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</si>
  <si>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</si>
  <si>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</si>
  <si>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</si>
  <si>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</si>
  <si>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</si>
  <si>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</si>
  <si>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</si>
  <si>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</si>
  <si>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</si>
  <si>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</si>
  <si>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</si>
  <si>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</si>
  <si>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</si>
  <si>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</si>
  <si>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</si>
  <si>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</si>
  <si>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</si>
  <si>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</si>
  <si>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</si>
  <si>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</si>
  <si>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</si>
  <si>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</si>
  <si>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</si>
  <si>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</si>
  <si>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</si>
  <si>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</si>
  <si>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</si>
  <si>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</si>
  <si>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</si>
  <si>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</si>
  <si>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</si>
  <si>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</si>
  <si>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</si>
  <si>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</si>
  <si>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</si>
  <si>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</si>
  <si>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</si>
  <si>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</si>
  <si>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</si>
  <si>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</si>
  <si>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</si>
  <si>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</si>
  <si>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</si>
  <si>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</si>
  <si>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</si>
  <si>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</si>
  <si>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</si>
  <si>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</si>
  <si>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</si>
  <si>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</si>
  <si>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</si>
  <si>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</si>
  <si>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</si>
  <si>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</si>
  <si>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</si>
  <si>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</si>
  <si>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</si>
  <si>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</si>
  <si>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</si>
  <si>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</si>
  <si>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</si>
  <si>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</si>
  <si>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</si>
  <si>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</si>
  <si>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</si>
  <si>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</si>
  <si>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</si>
  <si>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</si>
  <si>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</si>
  <si>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</si>
  <si>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</si>
  <si>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</si>
  <si>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</si>
  <si>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</si>
  <si>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</si>
  <si>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</si>
  <si>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</si>
  <si>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</si>
  <si>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</si>
  <si>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</si>
  <si>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</si>
  <si>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</si>
  <si>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</si>
  <si>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</si>
  <si>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</si>
  <si>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</si>
  <si>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</si>
  <si>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</si>
  <si>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</si>
  <si>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</si>
  <si>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</si>
  <si>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</si>
  <si>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</si>
  <si>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</si>
  <si>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</si>
  <si>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</si>
  <si>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</si>
  <si>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</si>
  <si>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</si>
  <si>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</si>
  <si>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</si>
  <si>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</si>
  <si>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</si>
  <si>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</si>
  <si>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</si>
  <si>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</si>
  <si>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</si>
  <si>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</si>
  <si>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</si>
  <si>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</si>
  <si>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</si>
  <si>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</si>
  <si>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</si>
  <si>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</si>
  <si>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</si>
  <si>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</si>
  <si>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</si>
  <si>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</si>
  <si>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</si>
  <si>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</si>
  <si>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</si>
  <si>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</si>
  <si>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</si>
  <si>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</si>
  <si>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</si>
  <si>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</si>
  <si>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</si>
  <si>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</si>
  <si>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</si>
  <si>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</si>
  <si>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</si>
  <si>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</si>
  <si>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</si>
  <si>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</si>
  <si>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</si>
  <si>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</si>
  <si>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</si>
  <si>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</si>
  <si>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</si>
  <si>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</si>
  <si>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</si>
  <si>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</si>
  <si>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</si>
  <si>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</si>
  <si>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</si>
  <si>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</si>
  <si>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</si>
  <si>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</si>
  <si>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</si>
  <si>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</si>
  <si>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</si>
  <si>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</si>
  <si>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</si>
  <si>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</si>
  <si>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</si>
  <si>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</si>
  <si>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</si>
  <si>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</si>
  <si>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</si>
  <si>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</si>
  <si>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</si>
  <si>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</si>
  <si>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</si>
  <si>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</si>
  <si>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</si>
  <si>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</si>
  <si>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</si>
  <si>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</si>
  <si>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</si>
  <si>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</si>
  <si>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</si>
  <si>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</si>
  <si>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</si>
  <si>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</si>
  <si>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</si>
  <si>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</si>
  <si>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</si>
  <si>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</si>
  <si>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</si>
  <si>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</si>
  <si>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</si>
  <si>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</si>
  <si>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</si>
  <si>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</si>
  <si>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</si>
  <si>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</si>
  <si>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</si>
  <si>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</si>
  <si>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</si>
  <si>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</si>
  <si>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</si>
  <si>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</si>
  <si>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</si>
  <si>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</si>
  <si>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</si>
  <si>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</si>
  <si>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</si>
  <si>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</si>
  <si>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</si>
  <si>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</si>
  <si>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</si>
  <si>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</si>
  <si>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</si>
  <si>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</si>
  <si>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</si>
  <si>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</si>
  <si>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</si>
  <si>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</si>
  <si>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</si>
  <si>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</si>
  <si>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</si>
  <si>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</si>
  <si>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</si>
  <si>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</si>
  <si>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</si>
  <si>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</si>
  <si>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</si>
  <si>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</si>
  <si>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</si>
  <si>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</si>
  <si>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</si>
  <si>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</si>
  <si>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</si>
  <si>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</si>
  <si>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</si>
  <si>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</si>
  <si>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</si>
  <si>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</si>
  <si>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</si>
  <si>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</si>
  <si>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</si>
  <si>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</si>
  <si>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</si>
  <si>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</si>
  <si>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</si>
  <si>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</si>
  <si>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</si>
  <si>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</si>
  <si>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</si>
  <si>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</si>
  <si>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</si>
  <si>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</si>
  <si>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</si>
  <si>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</si>
  <si>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</si>
  <si>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</si>
  <si>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</si>
  <si>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</si>
  <si>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</si>
  <si>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</si>
  <si>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</si>
  <si>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</si>
  <si>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</si>
  <si>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</si>
  <si>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</si>
  <si>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</si>
  <si>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</si>
  <si>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</si>
  <si>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</si>
  <si>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</si>
  <si>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</si>
  <si>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</si>
  <si>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</si>
  <si>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</si>
  <si>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</si>
  <si>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</si>
  <si>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</si>
  <si>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</si>
  <si>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</si>
  <si>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</si>
  <si>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</si>
  <si>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</si>
  <si>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</si>
  <si>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</si>
  <si>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</si>
  <si>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</si>
  <si>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</si>
  <si>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</si>
  <si>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</si>
  <si>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</si>
  <si>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</si>
  <si>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</si>
  <si>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</si>
  <si>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</si>
  <si>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</si>
  <si>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</si>
  <si>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</si>
  <si>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</si>
  <si>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</si>
  <si>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</si>
  <si>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</si>
  <si>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</si>
  <si>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</si>
  <si>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</si>
  <si>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</si>
  <si>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</si>
  <si>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</si>
  <si>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</si>
  <si>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</si>
  <si>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</si>
  <si>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</si>
  <si>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</si>
  <si>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</si>
  <si>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</si>
  <si>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</si>
  <si>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</si>
  <si>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</si>
  <si>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</si>
  <si>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</si>
  <si>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</si>
  <si>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</si>
  <si>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</si>
  <si>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</si>
  <si>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</si>
  <si>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</si>
  <si>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</si>
  <si>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</si>
  <si>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</si>
  <si>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</si>
  <si>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</si>
  <si>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</si>
  <si>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</si>
  <si>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</si>
  <si>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</si>
  <si>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</si>
  <si>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</si>
  <si>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</si>
  <si>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</si>
  <si>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</si>
  <si>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</si>
  <si>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</si>
  <si>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</si>
  <si>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</si>
  <si>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</si>
  <si>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</si>
  <si>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</si>
  <si>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</si>
  <si>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</si>
  <si>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</si>
  <si>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</si>
  <si>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</si>
  <si>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</si>
  <si>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</si>
  <si>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</si>
  <si>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</si>
  <si>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</si>
  <si>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</si>
  <si>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</si>
  <si>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</si>
  <si>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</si>
  <si>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</si>
  <si>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</si>
  <si>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</si>
  <si>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</si>
  <si>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</si>
  <si>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</si>
  <si>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</si>
  <si>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</si>
  <si>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</si>
  <si>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</si>
  <si>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</si>
  <si>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</si>
  <si>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</si>
  <si>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</si>
  <si>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</si>
  <si>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</si>
  <si>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</si>
  <si>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</si>
  <si>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</si>
  <si>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</si>
  <si>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</si>
  <si>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</si>
  <si>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</si>
  <si>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</si>
  <si>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</si>
  <si>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</si>
  <si>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</si>
  <si>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</si>
  <si>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</si>
  <si>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</si>
  <si>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</si>
  <si>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</si>
  <si>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</si>
  <si>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</si>
  <si>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</si>
  <si>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</si>
  <si>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</si>
  <si>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</si>
  <si>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</si>
  <si>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</si>
  <si>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</si>
  <si>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</si>
  <si>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</si>
  <si>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</si>
  <si>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</si>
  <si>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</si>
  <si>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</si>
  <si>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</si>
  <si>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</si>
  <si>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</si>
  <si>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</si>
  <si>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</si>
  <si>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</si>
  <si>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</si>
  <si>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</si>
  <si>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</si>
  <si>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</si>
  <si>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</si>
  <si>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</si>
  <si>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</si>
  <si>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</si>
  <si>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</si>
  <si>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</si>
  <si>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</si>
  <si>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</si>
  <si>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</si>
  <si>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</si>
  <si>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</si>
  <si>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</si>
  <si>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</si>
  <si>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</si>
  <si>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</si>
  <si>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</si>
  <si>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</si>
  <si>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</si>
  <si>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</si>
  <si>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</si>
  <si>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</si>
  <si>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</si>
  <si>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</si>
  <si>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</si>
  <si>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</si>
  <si>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</si>
  <si>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</si>
  <si>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</si>
  <si>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</si>
  <si>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</si>
  <si>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</si>
  <si>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</si>
  <si>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</si>
  <si>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</si>
  <si>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</si>
  <si>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</si>
  <si>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</si>
  <si>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</si>
  <si>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</si>
  <si>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</si>
  <si>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</si>
  <si>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</si>
  <si>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</si>
  <si>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</si>
  <si>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</si>
  <si>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</si>
  <si>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</si>
  <si>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</si>
  <si>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</si>
  <si>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</si>
  <si>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</si>
  <si>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</si>
  <si>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</si>
  <si>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</si>
  <si>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</si>
  <si>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</si>
  <si>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</si>
  <si>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</si>
  <si>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</si>
  <si>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</si>
  <si>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</si>
  <si>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</si>
  <si>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</si>
  <si>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</si>
  <si>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</si>
  <si>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</si>
  <si>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</si>
  <si>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</si>
  <si>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</si>
  <si>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</si>
  <si>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</si>
  <si>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</si>
  <si>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</si>
  <si>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</si>
  <si>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</si>
  <si>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</si>
  <si>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</si>
  <si>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</si>
  <si>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</si>
  <si>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</si>
  <si>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</si>
  <si>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</si>
  <si>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</si>
  <si>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</si>
  <si>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</si>
  <si>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</si>
  <si>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</si>
  <si>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</si>
  <si>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</si>
  <si>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</si>
  <si>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</si>
  <si>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</si>
  <si>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</si>
  <si>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</si>
  <si>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</si>
  <si>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</si>
  <si>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</si>
  <si>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</si>
  <si>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</si>
  <si>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</si>
  <si>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</si>
  <si>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</si>
  <si>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</si>
  <si>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</si>
  <si>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</si>
  <si>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</si>
  <si>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</si>
  <si>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</si>
  <si>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</si>
  <si>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</si>
  <si>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</si>
  <si>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</si>
  <si>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</si>
  <si>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</si>
  <si>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</si>
  <si>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</si>
  <si>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</si>
  <si>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</si>
  <si>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</si>
  <si>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</si>
  <si>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</si>
  <si>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</si>
  <si>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</si>
  <si>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</si>
  <si>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</si>
  <si>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</si>
  <si>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</si>
  <si>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</si>
  <si>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</si>
  <si>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</si>
  <si>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</si>
  <si>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</si>
  <si>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</si>
  <si>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</si>
  <si>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</si>
  <si>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</si>
  <si>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</si>
  <si>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</si>
  <si>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</si>
  <si>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</si>
  <si>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</si>
  <si>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</si>
  <si>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</si>
  <si>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</si>
  <si>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</si>
  <si>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</si>
  <si>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</si>
  <si>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</si>
  <si>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</si>
  <si>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</si>
  <si>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</si>
  <si>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</si>
  <si>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</si>
  <si>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</si>
  <si>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</si>
  <si>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</si>
  <si>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</si>
  <si>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</si>
  <si>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</si>
  <si>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</si>
  <si>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</si>
  <si>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</si>
  <si>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</si>
  <si>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</si>
  <si>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</si>
  <si>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</si>
  <si>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</si>
  <si>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</si>
  <si>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</si>
  <si>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</si>
  <si>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</si>
  <si>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</si>
  <si>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</si>
  <si>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</si>
  <si>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</si>
  <si>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</si>
  <si>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</si>
  <si>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</si>
  <si>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</si>
  <si>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</si>
  <si>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</si>
  <si>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</si>
  <si>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</si>
  <si>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</si>
  <si>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</si>
  <si>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</si>
  <si>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</si>
  <si>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</si>
  <si>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</si>
  <si>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</si>
  <si>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</si>
  <si>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</si>
  <si>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</si>
  <si>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</si>
  <si>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</si>
  <si>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</si>
  <si>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</si>
  <si>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</si>
  <si>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</si>
  <si>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</si>
  <si>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</si>
  <si>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</si>
  <si>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</si>
  <si>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</si>
  <si>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</si>
  <si>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</si>
  <si>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</si>
  <si>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</si>
  <si>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</si>
  <si>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</si>
  <si>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</si>
  <si>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</si>
  <si>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</si>
  <si>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</si>
  <si>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STREAMLINE CIRCUITS LLC DBA SUMMIT INTERCONNECT SANTA CLARA</t>
  </si>
  <si>
    <t>ALTHOUGH SECTION1502F THE ACT MAY BE APPLICABLE TO NON PUBLIC COMPANIES WE WILL COMPLY WITH APPLICABLE DISCLOSURES</t>
  </si>
  <si>
    <t>13-163-2221</t>
  </si>
  <si>
    <t>DUNS</t>
  </si>
  <si>
    <t>1410 MARTIN AVE SANTA CLARA CA 95050</t>
  </si>
  <si>
    <t>JEFFREY A. HOEY</t>
  </si>
  <si>
    <t>JEFFREY.HOEY@SUMMITINTERCONNECT.COM</t>
  </si>
  <si>
    <t>408-727-1418</t>
  </si>
  <si>
    <t>NEF RIOS</t>
  </si>
  <si>
    <t>CORPORATE DIRECTOR OF QUALITY</t>
  </si>
  <si>
    <t>NEF.RIOS@SUMMITINTERCONNECT.COM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</si>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</sst>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49" fillId="33" borderId="37" xfId="0" applyNumberFormat="1"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436517</xdr:colOff>
      <xdr:row>3</xdr:row>
      <xdr:rowOff>112486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FFREY.HOEY@SUMMITINTERCONNEC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EF.RIOS@SUMMITINTERCONNEC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48"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837</v>
      </c>
      <c r="C2" s="3"/>
      <c r="D2" s="175"/>
      <c r="E2" s="3"/>
      <c r="F2" s="3"/>
      <c r="G2" s="25"/>
    </row>
    <row r="3" spans="1:7">
      <c r="A3" s="303"/>
      <c r="B3" s="3" t="s">
        <v>829</v>
      </c>
      <c r="C3" s="5"/>
      <c r="D3" s="176"/>
      <c r="E3" s="3"/>
      <c r="F3" s="5"/>
      <c r="G3" s="25"/>
    </row>
    <row r="4" spans="1:7" ht="15.75">
      <c r="A4" s="303"/>
      <c r="B4" s="30" t="s">
        <v>839</v>
      </c>
      <c r="C4" s="6"/>
      <c r="D4" s="177"/>
      <c r="E4" s="3"/>
      <c r="F4" s="6"/>
      <c r="G4" s="25"/>
    </row>
    <row r="5" spans="1:7">
      <c r="A5" s="303"/>
      <c r="B5" s="29" t="s">
        <v>1030</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840</v>
      </c>
      <c r="C9" s="306"/>
      <c r="D9" s="306"/>
      <c r="E9" s="306"/>
      <c r="F9" s="306"/>
      <c r="G9" s="25"/>
    </row>
    <row r="10" spans="1:7" ht="27" customHeight="1">
      <c r="A10" s="303"/>
      <c r="B10" s="307" t="s">
        <v>434</v>
      </c>
      <c r="C10" s="307"/>
      <c r="D10" s="307"/>
      <c r="E10" s="307"/>
      <c r="F10" s="307"/>
      <c r="G10" s="25"/>
    </row>
    <row r="11" spans="1:7" ht="27" customHeight="1">
      <c r="A11" s="303"/>
      <c r="B11" s="308"/>
      <c r="C11" s="308"/>
      <c r="D11" s="308"/>
      <c r="E11" s="308"/>
      <c r="F11" s="308"/>
      <c r="G11" s="25"/>
    </row>
    <row r="12" spans="1:7">
      <c r="A12" s="303"/>
      <c r="B12" s="31" t="s">
        <v>838</v>
      </c>
      <c r="C12" s="32" t="s">
        <v>841</v>
      </c>
      <c r="D12" s="179" t="s">
        <v>842</v>
      </c>
      <c r="E12" s="32" t="s">
        <v>608</v>
      </c>
      <c r="F12" s="32" t="s">
        <v>609</v>
      </c>
      <c r="G12" s="25"/>
    </row>
    <row r="13" spans="1:7" ht="33.75">
      <c r="A13" s="303"/>
      <c r="B13" s="2">
        <v>1</v>
      </c>
      <c r="C13" s="27" t="s">
        <v>1078</v>
      </c>
      <c r="D13" s="28" t="s">
        <v>866</v>
      </c>
      <c r="E13" s="163" t="s">
        <v>843</v>
      </c>
      <c r="F13" s="163"/>
      <c r="G13" s="25"/>
    </row>
    <row r="14" spans="1:7" ht="33.75">
      <c r="A14" s="303"/>
      <c r="B14" s="2">
        <v>2</v>
      </c>
      <c r="C14" s="27" t="s">
        <v>1078</v>
      </c>
      <c r="D14" s="28" t="s">
        <v>1015</v>
      </c>
      <c r="E14" s="163" t="s">
        <v>526</v>
      </c>
      <c r="F14" s="163" t="s">
        <v>527</v>
      </c>
      <c r="G14" s="25"/>
    </row>
    <row r="15" spans="1:7" ht="89.1" customHeight="1">
      <c r="A15" s="303"/>
      <c r="B15" s="309">
        <v>2.0099999999999998</v>
      </c>
      <c r="C15" s="300" t="s">
        <v>1078</v>
      </c>
      <c r="D15" s="312" t="s">
        <v>2229</v>
      </c>
      <c r="E15" s="164" t="s">
        <v>610</v>
      </c>
      <c r="F15" s="164" t="s">
        <v>613</v>
      </c>
      <c r="G15" s="25"/>
    </row>
    <row r="16" spans="1:7" ht="99" customHeight="1">
      <c r="A16" s="303"/>
      <c r="B16" s="310"/>
      <c r="C16" s="301"/>
      <c r="D16" s="313"/>
      <c r="E16" s="165"/>
      <c r="F16" s="165" t="s">
        <v>611</v>
      </c>
      <c r="G16" s="25"/>
    </row>
    <row r="17" spans="1:7" ht="63" customHeight="1">
      <c r="A17" s="303"/>
      <c r="B17" s="311"/>
      <c r="C17" s="302"/>
      <c r="D17" s="314"/>
      <c r="E17" s="27"/>
      <c r="F17" s="27" t="s">
        <v>612</v>
      </c>
      <c r="G17" s="25"/>
    </row>
    <row r="18" spans="1:7" ht="117" customHeight="1">
      <c r="A18" s="303"/>
      <c r="B18" s="309">
        <v>2.02</v>
      </c>
      <c r="C18" s="300" t="s">
        <v>1078</v>
      </c>
      <c r="D18" s="312" t="s">
        <v>2230</v>
      </c>
      <c r="E18" s="164" t="s">
        <v>435</v>
      </c>
      <c r="F18" s="164" t="s">
        <v>521</v>
      </c>
      <c r="G18" s="25"/>
    </row>
    <row r="19" spans="1:7" ht="71.099999999999994" customHeight="1">
      <c r="A19" s="303"/>
      <c r="B19" s="310"/>
      <c r="C19" s="301"/>
      <c r="D19" s="313"/>
      <c r="E19" s="165" t="s">
        <v>525</v>
      </c>
      <c r="F19" s="165" t="s">
        <v>436</v>
      </c>
      <c r="G19" s="25"/>
    </row>
    <row r="20" spans="1:7" ht="90.75" customHeight="1">
      <c r="A20" s="303"/>
      <c r="B20" s="310"/>
      <c r="C20" s="301"/>
      <c r="D20" s="313"/>
      <c r="E20" s="165"/>
      <c r="F20" s="165" t="s">
        <v>615</v>
      </c>
      <c r="G20" s="25"/>
    </row>
    <row r="21" spans="1:7" ht="74.25" customHeight="1">
      <c r="A21" s="303"/>
      <c r="B21" s="311"/>
      <c r="C21" s="302"/>
      <c r="D21" s="314"/>
      <c r="E21" s="27"/>
      <c r="F21" s="27" t="s">
        <v>614</v>
      </c>
      <c r="G21" s="25"/>
    </row>
    <row r="22" spans="1:7" ht="90" customHeight="1">
      <c r="A22" s="303"/>
      <c r="B22" s="294">
        <v>2.0299999999999998</v>
      </c>
      <c r="C22" s="294" t="s">
        <v>812</v>
      </c>
      <c r="D22" s="297" t="s">
        <v>2231</v>
      </c>
      <c r="E22" s="300" t="s">
        <v>433</v>
      </c>
      <c r="F22" s="164" t="s">
        <v>456</v>
      </c>
      <c r="G22" s="25"/>
    </row>
    <row r="23" spans="1:7" ht="109.5" customHeight="1">
      <c r="A23" s="303"/>
      <c r="B23" s="295"/>
      <c r="C23" s="295"/>
      <c r="D23" s="298"/>
      <c r="E23" s="301"/>
      <c r="F23" s="165" t="s">
        <v>813</v>
      </c>
      <c r="G23" s="25"/>
    </row>
    <row r="24" spans="1:7" ht="74.25" customHeight="1">
      <c r="A24" s="303"/>
      <c r="B24" s="296"/>
      <c r="C24" s="296"/>
      <c r="D24" s="299"/>
      <c r="E24" s="302"/>
      <c r="F24" s="27" t="s">
        <v>432</v>
      </c>
      <c r="G24" s="25"/>
    </row>
    <row r="25" spans="1:7" ht="72" customHeight="1">
      <c r="A25" s="303"/>
      <c r="B25" s="2" t="s">
        <v>454</v>
      </c>
      <c r="C25" s="27" t="s">
        <v>455</v>
      </c>
      <c r="D25" s="28" t="s">
        <v>2232</v>
      </c>
      <c r="E25" s="27" t="s">
        <v>2227</v>
      </c>
      <c r="F25" s="27" t="s">
        <v>457</v>
      </c>
      <c r="G25" s="25"/>
    </row>
    <row r="26" spans="1:7" ht="98.1" customHeight="1">
      <c r="A26" s="303"/>
      <c r="B26" s="315">
        <v>3</v>
      </c>
      <c r="C26" s="309" t="s">
        <v>67</v>
      </c>
      <c r="D26" s="312" t="s">
        <v>2233</v>
      </c>
      <c r="E26" s="300" t="s">
        <v>0</v>
      </c>
      <c r="F26" s="164" t="s">
        <v>61</v>
      </c>
      <c r="G26" s="25"/>
    </row>
    <row r="27" spans="1:7" ht="90" customHeight="1">
      <c r="A27" s="303"/>
      <c r="B27" s="316"/>
      <c r="C27" s="310"/>
      <c r="D27" s="313"/>
      <c r="E27" s="301"/>
      <c r="F27" s="165" t="s">
        <v>56</v>
      </c>
      <c r="G27" s="25"/>
    </row>
    <row r="28" spans="1:7" ht="19.350000000000001" customHeight="1">
      <c r="A28" s="303"/>
      <c r="B28" s="316"/>
      <c r="C28" s="310"/>
      <c r="D28" s="313"/>
      <c r="E28" s="301"/>
      <c r="F28" s="165" t="s">
        <v>57</v>
      </c>
      <c r="G28" s="25"/>
    </row>
    <row r="29" spans="1:7" ht="74.45" customHeight="1">
      <c r="A29" s="303"/>
      <c r="B29" s="316"/>
      <c r="C29" s="310"/>
      <c r="D29" s="313"/>
      <c r="E29" s="301"/>
      <c r="F29" s="165" t="s">
        <v>58</v>
      </c>
      <c r="G29" s="25"/>
    </row>
    <row r="30" spans="1:7" ht="62.45" customHeight="1">
      <c r="A30" s="303"/>
      <c r="B30" s="316"/>
      <c r="C30" s="310"/>
      <c r="D30" s="313"/>
      <c r="E30" s="301"/>
      <c r="F30" s="165" t="s">
        <v>59</v>
      </c>
      <c r="G30" s="25"/>
    </row>
    <row r="31" spans="1:7" ht="81" customHeight="1">
      <c r="A31" s="303"/>
      <c r="B31" s="316"/>
      <c r="C31" s="310"/>
      <c r="D31" s="313"/>
      <c r="E31" s="301"/>
      <c r="F31" s="165" t="s">
        <v>60</v>
      </c>
      <c r="G31" s="25"/>
    </row>
    <row r="32" spans="1:7" ht="48.75" customHeight="1">
      <c r="A32" s="303"/>
      <c r="B32" s="316"/>
      <c r="C32" s="310"/>
      <c r="D32" s="313"/>
      <c r="E32" s="301"/>
      <c r="F32" s="165" t="s">
        <v>63</v>
      </c>
      <c r="G32" s="25"/>
    </row>
    <row r="33" spans="1:7" ht="98.45" customHeight="1">
      <c r="A33" s="303"/>
      <c r="B33" s="316"/>
      <c r="C33" s="310"/>
      <c r="D33" s="313"/>
      <c r="E33" s="301"/>
      <c r="F33" s="165" t="s">
        <v>62</v>
      </c>
      <c r="G33" s="25"/>
    </row>
    <row r="34" spans="1:7" ht="89.1" customHeight="1">
      <c r="A34" s="303"/>
      <c r="B34" s="316"/>
      <c r="C34" s="310"/>
      <c r="D34" s="313"/>
      <c r="E34" s="301"/>
      <c r="F34" s="165" t="s">
        <v>64</v>
      </c>
      <c r="G34" s="25"/>
    </row>
    <row r="35" spans="1:7" ht="29.1" customHeight="1">
      <c r="A35" s="303"/>
      <c r="B35" s="316"/>
      <c r="C35" s="310"/>
      <c r="D35" s="313"/>
      <c r="E35" s="301"/>
      <c r="F35" s="165" t="s">
        <v>65</v>
      </c>
      <c r="G35" s="25"/>
    </row>
    <row r="36" spans="1:7" ht="126.75">
      <c r="A36" s="303"/>
      <c r="B36" s="317"/>
      <c r="C36" s="311"/>
      <c r="D36" s="314"/>
      <c r="E36" s="302"/>
      <c r="F36" s="166" t="s">
        <v>66</v>
      </c>
      <c r="G36" s="25"/>
    </row>
    <row r="37" spans="1:7" ht="112.5">
      <c r="A37" s="303"/>
      <c r="B37" s="141">
        <v>3.01</v>
      </c>
      <c r="C37" s="142" t="s">
        <v>67</v>
      </c>
      <c r="D37" s="28" t="s">
        <v>2234</v>
      </c>
      <c r="E37" s="167" t="s">
        <v>1316</v>
      </c>
      <c r="F37" s="168" t="s">
        <v>1420</v>
      </c>
      <c r="G37" s="25"/>
    </row>
    <row r="38" spans="1:7" ht="101.25">
      <c r="A38" s="303"/>
      <c r="B38" s="141">
        <v>3.02</v>
      </c>
      <c r="C38" s="142" t="s">
        <v>1349</v>
      </c>
      <c r="D38" s="28" t="s">
        <v>2235</v>
      </c>
      <c r="E38" s="167" t="s">
        <v>1364</v>
      </c>
      <c r="F38" s="168" t="s">
        <v>1421</v>
      </c>
      <c r="G38" s="25"/>
    </row>
    <row r="39" spans="1:7" ht="101.25">
      <c r="A39" s="303"/>
      <c r="B39" s="150">
        <v>4</v>
      </c>
      <c r="C39" s="149" t="s">
        <v>1517</v>
      </c>
      <c r="D39" s="28" t="s">
        <v>2236</v>
      </c>
      <c r="E39" s="27" t="s">
        <v>2182</v>
      </c>
      <c r="F39" s="27" t="s">
        <v>1518</v>
      </c>
      <c r="G39" s="25"/>
    </row>
    <row r="40" spans="1:7" ht="56.25">
      <c r="A40" s="303"/>
      <c r="B40" s="141">
        <v>4.01</v>
      </c>
      <c r="C40" s="149" t="s">
        <v>1517</v>
      </c>
      <c r="D40" s="28" t="s">
        <v>2238</v>
      </c>
      <c r="E40" s="27" t="s">
        <v>2194</v>
      </c>
      <c r="F40" s="27" t="s">
        <v>2198</v>
      </c>
      <c r="G40" s="25"/>
    </row>
    <row r="41" spans="1:7" ht="56.25">
      <c r="A41" s="303"/>
      <c r="B41" s="141" t="s">
        <v>2225</v>
      </c>
      <c r="C41" s="149" t="s">
        <v>1517</v>
      </c>
      <c r="D41" s="28" t="s">
        <v>2237</v>
      </c>
      <c r="E41" s="27" t="s">
        <v>2228</v>
      </c>
      <c r="F41" s="27" t="s">
        <v>2226</v>
      </c>
      <c r="G41" s="25"/>
    </row>
    <row r="42" spans="1:7" ht="56.25">
      <c r="A42" s="303"/>
      <c r="B42" s="141" t="s">
        <v>2259</v>
      </c>
      <c r="C42" s="149" t="s">
        <v>1517</v>
      </c>
      <c r="D42" s="28" t="s">
        <v>2264</v>
      </c>
      <c r="E42" s="27" t="s">
        <v>2227</v>
      </c>
      <c r="F42" s="27" t="s">
        <v>2260</v>
      </c>
      <c r="G42" s="25"/>
    </row>
    <row r="43" spans="1:7" ht="123.75">
      <c r="A43" s="303"/>
      <c r="B43" s="160">
        <v>4.0999999999999996</v>
      </c>
      <c r="C43" s="149" t="s">
        <v>2263</v>
      </c>
      <c r="D43" s="161">
        <v>42867</v>
      </c>
      <c r="E43" s="169" t="s">
        <v>2266</v>
      </c>
      <c r="F43" s="27" t="s">
        <v>2265</v>
      </c>
      <c r="G43" s="25"/>
    </row>
    <row r="44" spans="1:7" ht="78.75">
      <c r="A44" s="303"/>
      <c r="B44" s="160">
        <v>4.2</v>
      </c>
      <c r="C44" s="149" t="s">
        <v>2263</v>
      </c>
      <c r="D44" s="161">
        <v>42704</v>
      </c>
      <c r="E44" s="169" t="s">
        <v>2462</v>
      </c>
      <c r="F44" s="27" t="s">
        <v>2437</v>
      </c>
      <c r="G44" s="25"/>
    </row>
    <row r="45" spans="1:7" ht="157.5">
      <c r="A45" s="303"/>
      <c r="B45" s="202">
        <v>5</v>
      </c>
      <c r="C45" s="149" t="s">
        <v>2263</v>
      </c>
      <c r="D45" s="161">
        <v>42867</v>
      </c>
      <c r="E45" s="169" t="s">
        <v>12683</v>
      </c>
      <c r="F45" s="27" t="s">
        <v>12405</v>
      </c>
      <c r="G45" s="25"/>
    </row>
    <row r="46" spans="1:7" ht="45">
      <c r="A46" s="303"/>
      <c r="B46" s="160">
        <v>5.01</v>
      </c>
      <c r="C46" s="149" t="s">
        <v>2263</v>
      </c>
      <c r="D46" s="161">
        <v>42907</v>
      </c>
      <c r="E46" s="169" t="s">
        <v>15484</v>
      </c>
      <c r="F46" s="27" t="s">
        <v>12405</v>
      </c>
      <c r="G46" s="25"/>
    </row>
    <row r="47" spans="1:7" ht="67.5">
      <c r="A47" s="303"/>
      <c r="B47" s="160">
        <v>5.0999999999999996</v>
      </c>
      <c r="C47" s="149" t="s">
        <v>2263</v>
      </c>
      <c r="D47" s="161">
        <v>43070</v>
      </c>
      <c r="E47" s="169" t="s">
        <v>12893</v>
      </c>
      <c r="F47" s="27" t="s">
        <v>12894</v>
      </c>
      <c r="G47" s="25"/>
    </row>
    <row r="48" spans="1:7" ht="56.25">
      <c r="A48" s="303"/>
      <c r="B48" s="160">
        <v>5.1100000000000003</v>
      </c>
      <c r="C48" s="149" t="s">
        <v>13129</v>
      </c>
      <c r="D48" s="161">
        <v>43217</v>
      </c>
      <c r="E48" s="169" t="s">
        <v>13255</v>
      </c>
      <c r="F48" s="27" t="s">
        <v>13163</v>
      </c>
      <c r="G48" s="25"/>
    </row>
    <row r="49" spans="1:7" ht="56.25">
      <c r="A49" s="303"/>
      <c r="B49" s="160">
        <v>5.12</v>
      </c>
      <c r="C49" s="149" t="s">
        <v>13129</v>
      </c>
      <c r="D49" s="161">
        <v>43581</v>
      </c>
      <c r="E49" s="169" t="s">
        <v>13255</v>
      </c>
      <c r="F49" s="27" t="s">
        <v>13807</v>
      </c>
      <c r="G49" s="25"/>
    </row>
    <row r="50" spans="1:7" ht="78.75">
      <c r="A50" s="303"/>
      <c r="B50" s="202">
        <v>6</v>
      </c>
      <c r="C50" s="149" t="s">
        <v>13129</v>
      </c>
      <c r="D50" s="161">
        <v>43964</v>
      </c>
      <c r="E50" s="169" t="s">
        <v>14020</v>
      </c>
      <c r="F50" s="27" t="s">
        <v>13810</v>
      </c>
      <c r="G50" s="25"/>
    </row>
    <row r="51" spans="1:7" ht="45">
      <c r="A51" s="303"/>
      <c r="B51" s="160">
        <v>6.01</v>
      </c>
      <c r="C51" s="149" t="s">
        <v>13129</v>
      </c>
      <c r="D51" s="161">
        <v>43970</v>
      </c>
      <c r="E51" s="169" t="s">
        <v>15485</v>
      </c>
      <c r="F51" s="169" t="s">
        <v>13810</v>
      </c>
      <c r="G51" s="25"/>
    </row>
    <row r="52" spans="1:7" ht="45">
      <c r="A52" s="303"/>
      <c r="B52" s="160">
        <v>6.1</v>
      </c>
      <c r="C52" s="149" t="s">
        <v>13129</v>
      </c>
      <c r="D52" s="161">
        <v>44314</v>
      </c>
      <c r="E52" s="169" t="s">
        <v>15477</v>
      </c>
      <c r="F52" s="169" t="s">
        <v>15015</v>
      </c>
      <c r="G52" s="25"/>
    </row>
    <row r="53" spans="1:7" ht="45">
      <c r="A53" s="303"/>
      <c r="B53" s="160">
        <v>6.2</v>
      </c>
      <c r="C53" s="149" t="s">
        <v>13129</v>
      </c>
      <c r="D53" s="161">
        <v>44678</v>
      </c>
      <c r="E53" s="169" t="s">
        <v>15477</v>
      </c>
      <c r="F53" s="169" t="s">
        <v>15476</v>
      </c>
      <c r="G53" s="25"/>
    </row>
    <row r="54" spans="1:7" ht="45">
      <c r="A54" s="303"/>
      <c r="B54" s="160">
        <v>6.21</v>
      </c>
      <c r="C54" s="149" t="s">
        <v>13129</v>
      </c>
      <c r="D54" s="161">
        <v>44687</v>
      </c>
      <c r="E54" s="169" t="s">
        <v>15486</v>
      </c>
      <c r="F54" s="169" t="s">
        <v>15476</v>
      </c>
      <c r="G54" s="25"/>
    </row>
    <row r="55" spans="1:7" ht="45">
      <c r="A55" s="303"/>
      <c r="B55" s="160">
        <v>6.22</v>
      </c>
      <c r="C55" s="149" t="s">
        <v>13129</v>
      </c>
      <c r="D55" s="275">
        <v>44692</v>
      </c>
      <c r="E55" s="169" t="s">
        <v>15485</v>
      </c>
      <c r="F55" s="169" t="s">
        <v>15476</v>
      </c>
      <c r="G55" s="25"/>
    </row>
    <row r="56" spans="1:7" ht="56.25">
      <c r="A56" s="303"/>
      <c r="B56" s="202">
        <v>6.3</v>
      </c>
      <c r="C56" s="149" t="s">
        <v>13129</v>
      </c>
      <c r="D56" s="275">
        <v>45051</v>
      </c>
      <c r="E56" s="169" t="s">
        <v>15753</v>
      </c>
      <c r="F56" s="169" t="s">
        <v>15534</v>
      </c>
      <c r="G56" s="25"/>
    </row>
    <row r="57" spans="1:7" ht="45">
      <c r="A57" s="303"/>
      <c r="B57" s="160">
        <v>6.31</v>
      </c>
      <c r="C57" s="149" t="s">
        <v>13129</v>
      </c>
      <c r="D57" s="275">
        <v>45072</v>
      </c>
      <c r="E57" s="169" t="s">
        <v>15755</v>
      </c>
      <c r="F57" s="169" t="s">
        <v>15534</v>
      </c>
      <c r="G57" s="25"/>
    </row>
    <row r="58" spans="1:7" ht="44.45" customHeight="1">
      <c r="A58" s="303"/>
      <c r="B58" s="202">
        <v>6.4</v>
      </c>
      <c r="C58" s="149" t="s">
        <v>13129</v>
      </c>
      <c r="D58" s="275">
        <v>45408</v>
      </c>
      <c r="E58" s="169" t="s">
        <v>15757</v>
      </c>
      <c r="F58" s="169" t="s">
        <v>15756</v>
      </c>
      <c r="G58" s="25"/>
    </row>
    <row r="59" spans="1:7" ht="13.5" thickBot="1">
      <c r="A59" s="304"/>
      <c r="B59" s="305" t="str">
        <f ca="1">OFFSET(L!$C$1,MATCH("General"&amp;"Cpy",L!$A:$A,0)-1,SL,,)</f>
        <v>© 2024 Responsible Minerals Initiative. All rights reserved.</v>
      </c>
      <c r="C59" s="305"/>
      <c r="D59" s="305"/>
      <c r="E59" s="305"/>
      <c r="F59" s="30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8AE5779-10AE-4B56-9F89-AC0D20E404B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F0BD5C5-C2BB-45A8-B151-5CDC38D618E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15855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v>
      </c>
      <c r="C10" s="122"/>
      <c r="D10" s="368" t="s">
        <v>15856</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15857</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15858</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15859</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15860</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15861</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15862</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15863</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15864</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15865</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15862</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45579</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485</v>
      </c>
      <c r="E26" s="328"/>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484</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484</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485</v>
      </c>
      <c r="E29" s="328"/>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6"/>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484</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484</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485</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485</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485</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485</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485</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485</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8"/>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15866</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15866</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8"/>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6"/>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484</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484</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484</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484</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29"/>
      <c r="H75" s="330"/>
      <c r="I75" s="330"/>
      <c r="J75" s="331"/>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485</v>
      </c>
      <c r="E77" s="328"/>
      <c r="F77" s="57"/>
      <c r="G77" s="355"/>
      <c r="H77" s="356"/>
      <c r="I77" s="356"/>
      <c r="J77" s="35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484</v>
      </c>
      <c r="E79" s="328"/>
      <c r="F79" s="57"/>
      <c r="G79" s="329"/>
      <c r="H79" s="330"/>
      <c r="I79" s="330"/>
      <c r="J79" s="331"/>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29"/>
      <c r="H81" s="330"/>
      <c r="I81" s="330"/>
      <c r="J81" s="331"/>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14954</v>
      </c>
      <c r="E83" s="328"/>
      <c r="F83" s="57"/>
      <c r="G83" s="329"/>
      <c r="H83" s="330"/>
      <c r="I83" s="330"/>
      <c r="J83" s="331"/>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484</v>
      </c>
      <c r="E85" s="341"/>
      <c r="F85" s="57"/>
      <c r="G85" s="329"/>
      <c r="H85" s="330"/>
      <c r="I85" s="330"/>
      <c r="J85" s="331"/>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484</v>
      </c>
      <c r="E87" s="328"/>
      <c r="F87" s="57"/>
      <c r="G87" s="329"/>
      <c r="H87" s="330"/>
      <c r="I87" s="330"/>
      <c r="J87" s="331"/>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485</v>
      </c>
      <c r="E89" s="328"/>
      <c r="F89" s="57"/>
      <c r="G89" s="329"/>
      <c r="H89" s="330"/>
      <c r="I89" s="330"/>
      <c r="J89" s="331"/>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2024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758DB07-D7E3-48F0-B1AE-4041549B64FC}"/>
    <hyperlink ref="D20" r:id="rId4" xr:uid="{C50D38D3-8B8A-49E2-B289-F72104D3A78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G13" sqref="G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1217</v>
      </c>
      <c r="D5" s="230"/>
      <c r="E5" s="182" t="s">
        <v>2415</v>
      </c>
      <c r="F5" s="182" t="s">
        <v>702</v>
      </c>
      <c r="G5" s="182" t="s">
        <v>13217</v>
      </c>
      <c r="H5" s="183">
        <v>0</v>
      </c>
      <c r="I5" s="184" t="s">
        <v>1616</v>
      </c>
      <c r="J5" s="184" t="s">
        <v>1617</v>
      </c>
      <c r="K5" s="224"/>
      <c r="L5" s="224"/>
      <c r="M5" s="224"/>
      <c r="N5" s="224"/>
      <c r="O5" s="224"/>
      <c r="P5" s="185"/>
      <c r="Q5" s="225"/>
      <c r="R5" s="182" t="str">
        <f ca="1">IF(ISERROR($V5),"",OFFSET('Smelter Look-up'!$C$4,$V5-4,0)&amp;"")</f>
        <v>Metalor USA Refining Corporation</v>
      </c>
      <c r="S5" s="181" t="str">
        <f ca="1">IF(B5="","",IF(ISERROR(MATCH($E5,CL,0)),"Unknown",INDIRECT("'C'!$A$"&amp;MATCH($E5,CL,0)+1)))</f>
        <v>US</v>
      </c>
      <c r="T5" s="181" t="str">
        <f ca="1">IF(B5="","",IF(ISERROR(MATCH($J5,SorP!$B$1:$B$6226,0)),"",INDIRECT("'SorP'!$A$"&amp;MATCH($S5&amp;$J5,SorP!C:C,0))))</f>
        <v>US-MA</v>
      </c>
      <c r="U5" s="201"/>
      <c r="V5" s="226">
        <f>IF(C5="",NA(),IF(OR(C5="Smelter not listed",C5="Smelter not yet identified"),MATCH($B5&amp;$D5,'Smelter Look-up'!$J:$J,0),MATCH($B5&amp;$C5,'Smelter Look-up'!$J:$J,0)))</f>
        <v>187</v>
      </c>
      <c r="X5" s="227">
        <f t="shared" ref="X5" si="0">IF(AND(C5="Smelter not listed",OR(LEN(D5)=0,LEN(E5)=0)),1,0)</f>
        <v>0</v>
      </c>
      <c r="AB5" s="228" t="str">
        <f t="shared" ref="AB5" si="1">B5&amp;C5</f>
        <v>GoldMetalor USA Refining Corporation</v>
      </c>
    </row>
    <row r="6" spans="1:34" s="227" customFormat="1" ht="20.100000000000001" customHeight="1">
      <c r="A6" s="262"/>
      <c r="B6" s="182" t="s">
        <v>1119</v>
      </c>
      <c r="C6" s="186" t="s">
        <v>903</v>
      </c>
      <c r="D6" s="230"/>
      <c r="E6" s="182" t="s">
        <v>1087</v>
      </c>
      <c r="F6" s="182" t="s">
        <v>718</v>
      </c>
      <c r="G6" s="182" t="s">
        <v>13217</v>
      </c>
      <c r="H6" s="183">
        <v>0</v>
      </c>
      <c r="I6" s="184" t="s">
        <v>1637</v>
      </c>
      <c r="J6" s="184" t="s">
        <v>1595</v>
      </c>
      <c r="K6" s="224"/>
      <c r="L6" s="224"/>
      <c r="M6" s="224"/>
      <c r="N6" s="224"/>
      <c r="O6" s="224"/>
      <c r="P6" s="185"/>
      <c r="Q6" s="225"/>
      <c r="R6" s="182" t="str">
        <f ca="1">IF(ISERROR($V6),"",OFFSET('Smelter Look-up'!$C$4,$V6-4,0)&amp;"")</f>
        <v>Royal Canadian Mint</v>
      </c>
      <c r="S6" s="181" t="str">
        <f t="shared" ref="S6:S37" ca="1" si="2">IF(B6="","",IF(ISERROR(MATCH($E6,CL,0)),"Unknown",INDIRECT("'C'!$A$"&amp;MATCH($E6,CL,0)+1)))</f>
        <v>CA</v>
      </c>
      <c r="T6" s="181" t="str">
        <f ca="1">IF(B6="","",IF(ISERROR(MATCH($J6,SorP!$B$1:$B$6226,0)),"",INDIRECT("'SorP'!$A$"&amp;MATCH($S6&amp;$J6,SorP!C:C,0))))</f>
        <v>CA-ON</v>
      </c>
      <c r="U6" s="201"/>
      <c r="V6" s="226">
        <f>IF(C6="",NA(),IF(OR(C6="Smelter not listed",C6="Smelter not yet identified"),MATCH($B6&amp;$D6,'Smelter Look-up'!$J:$J,0),MATCH($B6&amp;$C6,'Smelter Look-up'!$J:$J,0)))</f>
        <v>232</v>
      </c>
      <c r="X6" s="227">
        <f t="shared" ref="X6:X37" si="3">IF(AND(C6="Smelter not listed",OR(LEN(D6)=0,LEN(E6)=0)),1,0)</f>
        <v>0</v>
      </c>
      <c r="AB6" s="228" t="str">
        <f t="shared" ref="AB6:AB37" si="4">B6&amp;C6</f>
        <v>GoldRoyal Canadian Mint</v>
      </c>
    </row>
    <row r="7" spans="1:34" s="227" customFormat="1" ht="20.100000000000001" customHeight="1">
      <c r="A7" s="262"/>
      <c r="B7" s="182" t="s">
        <v>1119</v>
      </c>
      <c r="C7" s="186" t="s">
        <v>810</v>
      </c>
      <c r="D7" s="230"/>
      <c r="E7" s="182" t="s">
        <v>2415</v>
      </c>
      <c r="F7" s="182" t="s">
        <v>733</v>
      </c>
      <c r="G7" s="182" t="s">
        <v>13217</v>
      </c>
      <c r="H7" s="183">
        <v>0</v>
      </c>
      <c r="I7" s="184" t="s">
        <v>1669</v>
      </c>
      <c r="J7" s="184" t="s">
        <v>1609</v>
      </c>
      <c r="K7" s="224"/>
      <c r="L7" s="224"/>
      <c r="M7" s="224"/>
      <c r="N7" s="224"/>
      <c r="O7" s="224"/>
      <c r="P7" s="185"/>
      <c r="Q7" s="225"/>
      <c r="R7" s="182" t="str">
        <f ca="1">IF(ISERROR($V7),"",OFFSET('Smelter Look-up'!$C$4,$V7-4,0)&amp;"")</f>
        <v>United Precious Metal Refining, Inc.</v>
      </c>
      <c r="S7" s="181" t="str">
        <f t="shared" ca="1" si="2"/>
        <v>US</v>
      </c>
      <c r="T7" s="181" t="str">
        <f ca="1">IF(B7="","",IF(ISERROR(MATCH($J7,SorP!$B$1:$B$6226,0)),"",INDIRECT("'SorP'!$A$"&amp;MATCH($S7&amp;$J7,SorP!C:C,0))))</f>
        <v>US-NY</v>
      </c>
      <c r="U7" s="201"/>
      <c r="V7" s="226">
        <f>IF(C7="",NA(),IF(OR(C7="Smelter not listed",C7="Smelter not yet identified"),MATCH($B7&amp;$D7,'Smelter Look-up'!$J:$J,0),MATCH($B7&amp;$C7,'Smelter Look-up'!$J:$J,0)))</f>
        <v>304</v>
      </c>
      <c r="X7" s="227">
        <f t="shared" si="3"/>
        <v>0</v>
      </c>
      <c r="AB7" s="228" t="str">
        <f t="shared" si="4"/>
        <v>GoldUnited Precious Metal Refining, Inc.</v>
      </c>
    </row>
    <row r="8" spans="1:34" s="227" customFormat="1" ht="20.100000000000001" customHeight="1">
      <c r="A8" s="262"/>
      <c r="B8" s="182" t="s">
        <v>1119</v>
      </c>
      <c r="C8" s="186" t="s">
        <v>1215</v>
      </c>
      <c r="D8" s="230"/>
      <c r="E8" s="182" t="s">
        <v>1091</v>
      </c>
      <c r="F8" s="182" t="s">
        <v>674</v>
      </c>
      <c r="G8" s="182" t="s">
        <v>13217</v>
      </c>
      <c r="H8" s="183">
        <v>0</v>
      </c>
      <c r="I8" s="184" t="s">
        <v>1582</v>
      </c>
      <c r="J8" s="184" t="s">
        <v>4226</v>
      </c>
      <c r="K8" s="224"/>
      <c r="L8" s="224"/>
      <c r="M8" s="224"/>
      <c r="N8" s="224"/>
      <c r="O8" s="224"/>
      <c r="P8" s="185"/>
      <c r="Q8" s="225"/>
      <c r="R8" s="182" t="str">
        <f ca="1">IF(ISERROR($V8),"",OFFSET('Smelter Look-up'!$C$4,$V8-4,0)&amp;"")</f>
        <v>Heraeus Germany GmbH Co. KG</v>
      </c>
      <c r="S8" s="181" t="str">
        <f t="shared" ca="1" si="2"/>
        <v>DE</v>
      </c>
      <c r="T8" s="181" t="str">
        <f ca="1">IF(B8="","",IF(ISERROR(MATCH($J8,SorP!$B$1:$B$6226,0)),"",INDIRECT("'SorP'!$A$"&amp;MATCH($S8&amp;$J8,SorP!C:C,0))))</f>
        <v>DE-HE</v>
      </c>
      <c r="U8" s="201"/>
      <c r="V8" s="226">
        <f>IF(C8="",NA(),IF(OR(C8="Smelter not listed",C8="Smelter not yet identified"),MATCH($B8&amp;$D8,'Smelter Look-up'!$J:$J,0),MATCH($B8&amp;$C8,'Smelter Look-up'!$J:$J,0)))</f>
        <v>112</v>
      </c>
      <c r="X8" s="227">
        <f t="shared" si="3"/>
        <v>0</v>
      </c>
      <c r="AB8" s="228" t="str">
        <f t="shared" si="4"/>
        <v>GoldHeraeus Precious Metals GmbH &amp; Co. KG</v>
      </c>
    </row>
    <row r="9" spans="1:34" s="227" customFormat="1" ht="20.100000000000001" customHeight="1">
      <c r="A9" s="262"/>
      <c r="B9" s="182" t="s">
        <v>1119</v>
      </c>
      <c r="C9" s="186" t="s">
        <v>688</v>
      </c>
      <c r="D9" s="230"/>
      <c r="E9" s="182" t="s">
        <v>2415</v>
      </c>
      <c r="F9" s="182" t="s">
        <v>689</v>
      </c>
      <c r="G9" s="182" t="s">
        <v>13217</v>
      </c>
      <c r="H9" s="183">
        <v>0</v>
      </c>
      <c r="I9" s="184" t="s">
        <v>1599</v>
      </c>
      <c r="J9" s="184" t="s">
        <v>1592</v>
      </c>
      <c r="K9" s="224"/>
      <c r="L9" s="224"/>
      <c r="M9" s="224"/>
      <c r="N9" s="224"/>
      <c r="O9" s="224"/>
      <c r="P9" s="185"/>
      <c r="Q9" s="225"/>
      <c r="R9" s="182" t="str">
        <f ca="1">IF(ISERROR($V9),"",OFFSET('Smelter Look-up'!$C$4,$V9-4,0)&amp;"")</f>
        <v>Kennecott Utah Copper LLC</v>
      </c>
      <c r="S9" s="181" t="str">
        <f t="shared" ca="1" si="2"/>
        <v>US</v>
      </c>
      <c r="T9" s="181" t="str">
        <f ca="1">IF(B9="","",IF(ISERROR(MATCH($J9,SorP!$B$1:$B$6226,0)),"",INDIRECT("'SorP'!$A$"&amp;MATCH($S9&amp;$J9,SorP!C:C,0))))</f>
        <v>US-UT</v>
      </c>
      <c r="U9" s="201"/>
      <c r="V9" s="226">
        <f>IF(C9="",NA(),IF(OR(C9="Smelter not listed",C9="Smelter not yet identified"),MATCH($B9&amp;$D9,'Smelter Look-up'!$J:$J,0),MATCH($B9&amp;$C9,'Smelter Look-up'!$J:$J,0)))</f>
        <v>146</v>
      </c>
      <c r="X9" s="227">
        <f t="shared" si="3"/>
        <v>0</v>
      </c>
      <c r="AB9" s="228" t="str">
        <f t="shared" si="4"/>
        <v>GoldKennecott Utah Copper LLC</v>
      </c>
    </row>
    <row r="10" spans="1:34" s="227" customFormat="1" ht="20.100000000000001" customHeight="1">
      <c r="A10" s="262"/>
      <c r="B10" s="182" t="s">
        <v>1120</v>
      </c>
      <c r="C10" s="186" t="s">
        <v>811</v>
      </c>
      <c r="D10" s="230"/>
      <c r="E10" s="182" t="s">
        <v>1105</v>
      </c>
      <c r="F10" s="182" t="s">
        <v>766</v>
      </c>
      <c r="G10" s="182" t="s">
        <v>13217</v>
      </c>
      <c r="H10" s="183">
        <v>0</v>
      </c>
      <c r="I10" s="184" t="s">
        <v>1766</v>
      </c>
      <c r="J10" s="184" t="s">
        <v>8666</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IF(C10="",NA(),IF(OR(C10="Smelter not listed",C10="Smelter not yet identified"),MATCH($B10&amp;$D10,'Smelter Look-up'!$J:$J,0),MATCH($B10&amp;$C10,'Smelter Look-up'!$J:$J,0)))</f>
        <v>474</v>
      </c>
      <c r="X10" s="227">
        <f t="shared" si="3"/>
        <v>0</v>
      </c>
      <c r="AB10" s="228" t="str">
        <f t="shared" si="4"/>
        <v>TinMalaysia Smelting Corporation (MSC)</v>
      </c>
    </row>
    <row r="11" spans="1:34" s="227" customFormat="1" ht="20.100000000000001" customHeight="1">
      <c r="A11" s="262"/>
      <c r="B11" s="182" t="s">
        <v>1120</v>
      </c>
      <c r="C11" s="186" t="s">
        <v>12910</v>
      </c>
      <c r="D11" s="230"/>
      <c r="E11" s="182" t="s">
        <v>1085</v>
      </c>
      <c r="F11" s="182" t="s">
        <v>1801</v>
      </c>
      <c r="G11" s="182" t="s">
        <v>13217</v>
      </c>
      <c r="H11" s="183">
        <v>0</v>
      </c>
      <c r="I11" s="184" t="s">
        <v>1802</v>
      </c>
      <c r="J11" s="184" t="s">
        <v>3135</v>
      </c>
      <c r="K11" s="224"/>
      <c r="L11" s="224"/>
      <c r="M11" s="224"/>
      <c r="N11" s="224"/>
      <c r="O11" s="224"/>
      <c r="P11" s="185"/>
      <c r="Q11" s="225"/>
      <c r="R11" s="182" t="str">
        <f ca="1">IF(ISERROR($V11),"",OFFSET('Smelter Look-up'!$C$4,$V11-4,0)&amp;"")</f>
        <v>Aurubis Beerse</v>
      </c>
      <c r="S11" s="181" t="str">
        <f t="shared" ca="1" si="2"/>
        <v>BE</v>
      </c>
      <c r="T11" s="181" t="str">
        <f ca="1">IF(B11="","",IF(ISERROR(MATCH($J11,SorP!$B$1:$B$6226,0)),"",INDIRECT("'SorP'!$A$"&amp;MATCH($S11&amp;$J11,SorP!C:C,0))))</f>
        <v>BE-VAN</v>
      </c>
      <c r="U11" s="201"/>
      <c r="V11" s="226">
        <f>IF(C11="",NA(),IF(OR(C11="Smelter not listed",C11="Smelter not yet identified"),MATCH($B11&amp;$D11,'Smelter Look-up'!$J:$J,0),MATCH($B11&amp;$C11,'Smelter Look-up'!$J:$J,0)))</f>
        <v>480</v>
      </c>
      <c r="X11" s="227">
        <f t="shared" si="3"/>
        <v>0</v>
      </c>
      <c r="AB11" s="228" t="str">
        <f t="shared" si="4"/>
        <v>TinMetallo Belgium N.V.</v>
      </c>
    </row>
    <row r="12" spans="1:34" s="227" customFormat="1" ht="20.100000000000001" customHeight="1">
      <c r="A12" s="262"/>
      <c r="B12" s="182" t="s">
        <v>1120</v>
      </c>
      <c r="C12" s="186" t="s">
        <v>777</v>
      </c>
      <c r="D12" s="230"/>
      <c r="E12" s="182" t="s">
        <v>2414</v>
      </c>
      <c r="F12" s="182" t="s">
        <v>778</v>
      </c>
      <c r="G12" s="182" t="s">
        <v>13217</v>
      </c>
      <c r="H12" s="183">
        <v>0</v>
      </c>
      <c r="I12" s="184" t="s">
        <v>13804</v>
      </c>
      <c r="J12" s="184" t="s">
        <v>1691</v>
      </c>
      <c r="K12" s="224"/>
      <c r="L12" s="224"/>
      <c r="M12" s="224"/>
      <c r="N12" s="224"/>
      <c r="O12" s="224"/>
      <c r="P12" s="185"/>
      <c r="Q12" s="225"/>
      <c r="R12" s="182" t="str">
        <f ca="1">IF(ISERROR($V12),"",OFFSET('Smelter Look-up'!$C$4,$V12-4,0)&amp;"")</f>
        <v>Rui Da Hung</v>
      </c>
      <c r="S12" s="181" t="str">
        <f t="shared" ca="1" si="2"/>
        <v>TW</v>
      </c>
      <c r="T12" s="181" t="str">
        <f ca="1">IF(B12="","",IF(ISERROR(MATCH($J12,SorP!$B$1:$B$6226,0)),"",INDIRECT("'SorP'!$A$"&amp;MATCH($S12&amp;$J12,SorP!C:C,0))))</f>
        <v>TW-TAO</v>
      </c>
      <c r="U12" s="201"/>
      <c r="V12" s="226">
        <f>IF(C12="",NA(),IF(OR(C12="Smelter not listed",C12="Smelter not yet identified"),MATCH($B12&amp;$D12,'Smelter Look-up'!$J:$J,0),MATCH($B12&amp;$C12,'Smelter Look-up'!$J:$J,0)))</f>
        <v>541</v>
      </c>
      <c r="X12" s="227">
        <f t="shared" si="3"/>
        <v>0</v>
      </c>
      <c r="AB12" s="228" t="str">
        <f t="shared" si="4"/>
        <v>TinRui Da Hung</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8C0BD6A-88DB-4DAC-BB29-78CB77C5B3C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STREAMLINE CIRCUITS LLC DBA SUMMIT INTERCONNECT SANTA CLARA</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ALTHOUGH SECTION1502F THE ACT MAY BE APPLICABLE TO NON PUBLIC COMPANIES WE WILL COMPLY WITH APPLICABLE DISCLOSURES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JEFFREY A. HOEY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JEFFREY.HOEY@SUMMITINTERCONNECT.COM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408-727-1418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NEF RIOS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NEF.RIOS@SUMMITINTERCONNECT.COM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45579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3"/>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B6E0E491178C41A9196A850676FC25" ma:contentTypeVersion="13" ma:contentTypeDescription="Create a new document." ma:contentTypeScope="" ma:versionID="3358577ebf718ce00db4f2aa14ba98cc">
  <xsd:schema xmlns:xsd="http://www.w3.org/2001/XMLSchema" xmlns:xs="http://www.w3.org/2001/XMLSchema" xmlns:p="http://schemas.microsoft.com/office/2006/metadata/properties" xmlns:ns2="e60befeb-6141-45b9-b236-4f6b9f7e0484" xmlns:ns3="5fec91b9-4342-412c-9bcc-5b853e4f0193" targetNamespace="http://schemas.microsoft.com/office/2006/metadata/properties" ma:root="true" ma:fieldsID="f553c069d8970f68b9d805f1a9953879" ns2:_="" ns3:_="">
    <xsd:import namespace="e60befeb-6141-45b9-b236-4f6b9f7e0484"/>
    <xsd:import namespace="5fec91b9-4342-412c-9bcc-5b853e4f01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befeb-6141-45b9-b236-4f6b9f7e04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14515732-246f-4001-b77f-188dc64366a0"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hidden="true" ma:internalName="MediaServiceOCR"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ec91b9-4342-412c-9bcc-5b853e4f0193" elementFormDefault="qualified">
    <xsd:import namespace="http://schemas.microsoft.com/office/2006/documentManagement/types"/>
    <xsd:import namespace="http://schemas.microsoft.com/office/infopath/2007/PartnerControls"/>
    <xsd:element name="SharedWithUsers" ma:index="15"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60befeb-6141-45b9-b236-4f6b9f7e04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B23F7233-25BF-4B3D-A021-F5E8F49C18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befeb-6141-45b9-b236-4f6b9f7e0484"/>
    <ds:schemaRef ds:uri="5fec91b9-4342-412c-9bcc-5b853e4f01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e60befeb-6141-45b9-b236-4f6b9f7e0484"/>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Jeffrey Hoey</cp:lastModifiedBy>
  <cp:lastPrinted>2015-04-21T20:47:43Z</cp:lastPrinted>
  <dcterms:created xsi:type="dcterms:W3CDTF">2010-06-21T21:00:23Z</dcterms:created>
  <dcterms:modified xsi:type="dcterms:W3CDTF">2025-03-17T18:52:44Z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ediaServiceImageTags">
    <vt:lpwstr/>
  </property>
</Properties>
</file>